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ppendix B" sheetId="1" r:id="rId1"/>
    <sheet name="Appendix C_ UA_U" sheetId="2" r:id="rId2"/>
    <sheet name="Appendix C_ UA_f" sheetId="3" r:id="rId3"/>
  </sheets>
  <definedNames/>
  <calcPr fullCalcOnLoad="1"/>
</workbook>
</file>

<file path=xl/sharedStrings.xml><?xml version="1.0" encoding="utf-8"?>
<sst xmlns="http://schemas.openxmlformats.org/spreadsheetml/2006/main" count="195" uniqueCount="142">
  <si>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</si>
  <si>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</si>
  <si>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</si>
  <si>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</si>
  <si>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</si>
  <si>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</si>
  <si>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</si>
  <si>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</si>
  <si>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</si>
  <si>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</si>
  <si>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Statement of Purpose:</t>
  </si>
  <si>
    <t>Facility:</t>
  </si>
  <si>
    <t>References:</t>
  </si>
  <si>
    <t>2. Data Reduction Equations</t>
  </si>
  <si>
    <t>Units</t>
  </si>
  <si>
    <t>m/s</t>
  </si>
  <si>
    <t>Symbol</t>
  </si>
  <si>
    <t>Value</t>
  </si>
  <si>
    <t>Pipe Diameter</t>
  </si>
  <si>
    <t>D</t>
  </si>
  <si>
    <t>m</t>
  </si>
  <si>
    <t>L</t>
  </si>
  <si>
    <t>Gravity</t>
  </si>
  <si>
    <t>g</t>
  </si>
  <si>
    <t>m/s^2</t>
  </si>
  <si>
    <t>Number of test</t>
  </si>
  <si>
    <t>M</t>
  </si>
  <si>
    <t>-----</t>
  </si>
  <si>
    <t>Coverage factor for standard deviation</t>
  </si>
  <si>
    <t>K</t>
  </si>
  <si>
    <r>
      <t>q</t>
    </r>
    <r>
      <rPr>
        <b/>
        <vertAlign val="subscript"/>
        <sz val="10"/>
        <rFont val="Arial"/>
        <family val="2"/>
      </rPr>
      <t>ZSMStangnation</t>
    </r>
    <r>
      <rPr>
        <b/>
        <sz val="10"/>
        <rFont val="Arial"/>
        <family val="2"/>
      </rPr>
      <t xml:space="preserve"> (Head, first pressure tap):</t>
    </r>
  </si>
  <si>
    <r>
      <t>q</t>
    </r>
    <r>
      <rPr>
        <b/>
        <vertAlign val="subscript"/>
        <sz val="10"/>
        <rFont val="Arial"/>
        <family val="2"/>
      </rPr>
      <t xml:space="preserve">ZSMStatic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</si>
  <si>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</si>
  <si>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S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(Standard Deviation of U ):</t>
    </r>
  </si>
  <si>
    <t>M (Multiple Test):</t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</si>
  <si>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</si>
  <si>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% of U</t>
    </r>
    <r>
      <rPr>
        <b/>
        <vertAlign val="subscript"/>
        <sz val="10"/>
        <rFont val="Arial"/>
        <family val="2"/>
      </rPr>
      <t xml:space="preserve">U </t>
    </r>
  </si>
  <si>
    <r>
      <t>B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</si>
  <si>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r>
      <t>P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</si>
  <si>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t>Total Uncertainty</t>
  </si>
  <si>
    <r>
      <t>U</t>
    </r>
    <r>
      <rPr>
        <b/>
        <vertAlign val="subscript"/>
        <sz val="10"/>
        <rFont val="Arial"/>
        <family val="2"/>
      </rPr>
      <t xml:space="preserve">U </t>
    </r>
    <r>
      <rPr>
        <b/>
        <sz val="10"/>
        <rFont val="Arial"/>
        <family val="2"/>
      </rPr>
      <t>(Velocity Profile U ):</t>
    </r>
  </si>
  <si>
    <t>Air-flow unit (WTA)</t>
  </si>
  <si>
    <t>Spring 2004</t>
  </si>
  <si>
    <t>3. Data acquisition and reduction for multiple test UA approach</t>
  </si>
  <si>
    <t>Quantity</t>
  </si>
  <si>
    <t>3.1 Input variables</t>
  </si>
  <si>
    <t>3.2 Measured variables</t>
  </si>
  <si>
    <t>Target Conditions</t>
  </si>
  <si>
    <t>Date</t>
  </si>
  <si>
    <t>Time</t>
  </si>
  <si>
    <t xml:space="preserve">Target Reynolds #                  </t>
  </si>
  <si>
    <t>Temperature(deg C)</t>
  </si>
  <si>
    <t>Fluid Property</t>
  </si>
  <si>
    <t xml:space="preserve"> Re=</t>
  </si>
  <si>
    <t>Room</t>
  </si>
  <si>
    <t>Pipe</t>
  </si>
  <si>
    <t>Target Headdrop (ft water)</t>
  </si>
  <si>
    <t>Initial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</si>
  <si>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Times New Roman"/>
        <family val="1"/>
      </rPr>
      <t>w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</si>
  <si>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r>
      <t>D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0"/>
      </rPr>
      <t>=</t>
    </r>
  </si>
  <si>
    <t>Final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</si>
  <si>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</si>
  <si>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t xml:space="preserve">Average </t>
  </si>
  <si>
    <r>
      <t>n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Symbol"/>
        <family val="1"/>
      </rPr>
      <t xml:space="preserve"> </t>
    </r>
    <r>
      <rPr>
        <sz val="10"/>
        <color indexed="8"/>
        <rFont val="Arial"/>
        <family val="2"/>
      </rPr>
      <t>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 =</t>
    </r>
  </si>
  <si>
    <t xml:space="preserve">Actual Flow rate       </t>
  </si>
  <si>
    <r>
      <t xml:space="preserve">Venturi  Head Drop  </t>
    </r>
    <r>
      <rPr>
        <sz val="10"/>
        <color indexed="8"/>
        <rFont val="Symbol"/>
        <family val="1"/>
      </rPr>
      <t>D</t>
    </r>
    <r>
      <rPr>
        <i/>
        <sz val="10"/>
        <color indexed="8"/>
        <rFont val="Arial"/>
        <family val="2"/>
      </rPr>
      <t>z</t>
    </r>
    <r>
      <rPr>
        <i/>
        <vertAlign val="subscript"/>
        <sz val="10"/>
        <color indexed="8"/>
        <rFont val="Arial"/>
        <family val="2"/>
      </rPr>
      <t xml:space="preserve">DM  </t>
    </r>
    <r>
      <rPr>
        <sz val="10"/>
        <color indexed="8"/>
        <rFont val="Arial"/>
        <family val="2"/>
      </rPr>
      <t xml:space="preserve">(ft water) </t>
    </r>
    <r>
      <rPr>
        <i/>
        <sz val="10"/>
        <color indexed="8"/>
        <rFont val="Arial"/>
        <family val="2"/>
      </rPr>
      <t xml:space="preserve"> </t>
    </r>
  </si>
  <si>
    <r>
      <t>Flow Rate Q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</si>
  <si>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t>Reynolds Number (Re)</t>
  </si>
  <si>
    <t>from integration of velocity profile</t>
  </si>
  <si>
    <t>Average</t>
  </si>
  <si>
    <t>FRICTION FACTOR</t>
  </si>
  <si>
    <t>Repeated Measurements</t>
  </si>
  <si>
    <t>TAP #</t>
  </si>
  <si>
    <t>Smooth  Pipe</t>
  </si>
  <si>
    <t>Location</t>
  </si>
  <si>
    <r>
      <t>z</t>
    </r>
    <r>
      <rPr>
        <b/>
        <vertAlign val="subscript"/>
        <sz val="10"/>
        <color indexed="8"/>
        <rFont val="Times New Roman"/>
        <family val="1"/>
      </rPr>
      <t>SM</t>
    </r>
    <r>
      <rPr>
        <b/>
        <sz val="10"/>
        <color indexed="8"/>
        <rFont val="Times New Roman"/>
        <family val="1"/>
      </rPr>
      <t xml:space="preserve">                (ft water)</t>
    </r>
  </si>
  <si>
    <r>
      <t>f</t>
    </r>
    <r>
      <rPr>
        <b/>
        <i/>
        <vertAlign val="subscript"/>
        <sz val="10"/>
        <color indexed="8"/>
        <rFont val="Times New Roman"/>
        <family val="1"/>
      </rPr>
      <t>i</t>
    </r>
    <r>
      <rPr>
        <b/>
        <vertAlign val="subscript"/>
        <sz val="10"/>
        <color indexed="8"/>
        <rFont val="Times New Roman"/>
        <family val="1"/>
      </rPr>
      <t>j</t>
    </r>
  </si>
  <si>
    <t>(ft)</t>
  </si>
  <si>
    <r>
      <t>Measur..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</si>
  <si>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SM3                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</si>
  <si>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SM4           </t>
    </r>
    <r>
      <rPr>
        <b/>
        <sz val="10"/>
        <color indexed="8"/>
        <rFont val="Arial"/>
        <family val="2"/>
      </rPr>
      <t>(ft water)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</si>
  <si>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</si>
  <si>
    <r>
      <t>f</t>
    </r>
    <r>
      <rPr>
        <b/>
        <i/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</si>
  <si>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</si>
  <si>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 xml:space="preserve"> =</t>
    </r>
  </si>
  <si>
    <t>Constant</t>
  </si>
  <si>
    <t>Discharge Coeff.</t>
  </si>
  <si>
    <t>Cross-sectionArea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</si>
  <si>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</si>
  <si>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</si>
  <si>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</si>
  <si>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Pipe Length</t>
  </si>
  <si>
    <r>
      <t xml:space="preserve">Average </t>
    </r>
    <r>
      <rPr>
        <i/>
        <sz val="10"/>
        <color indexed="8"/>
        <rFont val="Arial"/>
        <family val="2"/>
      </rPr>
      <t>f</t>
    </r>
    <r>
      <rPr>
        <i/>
        <vertAlign val="subscript"/>
        <sz val="10"/>
        <color indexed="8"/>
        <rFont val="Arial"/>
        <family val="2"/>
      </rPr>
      <t>34</t>
    </r>
  </si>
  <si>
    <r>
      <t>St. Deviation S</t>
    </r>
    <r>
      <rPr>
        <i/>
        <vertAlign val="subscript"/>
        <sz val="10"/>
        <color indexed="8"/>
        <rFont val="Arial"/>
        <family val="2"/>
      </rPr>
      <t>f34</t>
    </r>
  </si>
  <si>
    <t>VELOCITY PROFILE</t>
  </si>
  <si>
    <t>Repeated Measurements (near wall)</t>
  </si>
  <si>
    <r>
      <t>r</t>
    </r>
    <r>
      <rPr>
        <b/>
        <sz val="10"/>
        <color indexed="8"/>
        <rFont val="Times New Roman"/>
        <family val="1"/>
      </rPr>
      <t xml:space="preserve">            (m</t>
    </r>
    <r>
      <rPr>
        <b/>
        <u val="single"/>
        <sz val="10"/>
        <color indexed="8"/>
        <rFont val="Times New Roman"/>
        <family val="1"/>
      </rPr>
      <t>)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</si>
  <si>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9"/>
        <color indexed="8"/>
        <rFont val="Times New Roman"/>
        <family val="1"/>
      </rPr>
      <t>stagnation</t>
    </r>
    <r>
      <rPr>
        <b/>
        <vertAlign val="subscript"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Arial"/>
        <family val="2"/>
      </rPr>
      <t xml:space="preserve">(ft water) 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</si>
  <si>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10"/>
        <color indexed="8"/>
        <rFont val="Times New Roman"/>
        <family val="1"/>
      </rPr>
      <t xml:space="preserve"> static      </t>
    </r>
    <r>
      <rPr>
        <b/>
        <sz val="10"/>
        <color indexed="8"/>
        <rFont val="Arial"/>
        <family val="2"/>
      </rPr>
      <t>(ft watre)</t>
    </r>
  </si>
  <si>
    <r>
      <t xml:space="preserve">u        </t>
    </r>
    <r>
      <rPr>
        <b/>
        <sz val="10"/>
        <color indexed="8"/>
        <rFont val="Times New Roman"/>
        <family val="1"/>
      </rPr>
      <t>(m/s)</t>
    </r>
  </si>
  <si>
    <r>
      <t>Measur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</si>
  <si>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stagnation</t>
    </r>
    <r>
      <rPr>
        <i/>
        <vertAlign val="subscript"/>
        <sz val="10"/>
        <color indexed="8"/>
        <rFont val="Arial"/>
        <family val="2"/>
      </rPr>
      <t xml:space="preserve">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</si>
  <si>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static</t>
    </r>
    <r>
      <rPr>
        <i/>
        <vertAlign val="subscript"/>
        <sz val="10"/>
        <color indexed="8"/>
        <rFont val="Arial"/>
        <family val="2"/>
      </rPr>
      <t xml:space="preserve">          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(Ft water)</t>
    </r>
  </si>
  <si>
    <r>
      <t xml:space="preserve">u                               </t>
    </r>
    <r>
      <rPr>
        <b/>
        <sz val="10"/>
        <color indexed="8"/>
        <rFont val="Times New Roman"/>
        <family val="1"/>
      </rPr>
      <t>(m/s)</t>
    </r>
  </si>
  <si>
    <t>Std. Dev</t>
  </si>
  <si>
    <t>1. Experiment summary</t>
  </si>
  <si>
    <t xml:space="preserve">The purpose of this spreadsheet is to calculate </t>
  </si>
  <si>
    <t xml:space="preserve">Uncertainty for the velocity profile U(r) using </t>
  </si>
  <si>
    <t>multiple test method</t>
  </si>
  <si>
    <t>Test Design:</t>
  </si>
  <si>
    <t>Air flows through a pipe system</t>
  </si>
  <si>
    <t xml:space="preserve">Semester of tests performed:                              </t>
  </si>
  <si>
    <t>Lab2 Handout: http://css.engineering.uiowa-</t>
  </si>
  <si>
    <t>.edu/~fluids/Lab/EFDLab2.PDF</t>
  </si>
  <si>
    <t>SPREADSHEET FOR DATA ACQUISITION AND REDUCTION</t>
  </si>
  <si>
    <t xml:space="preserve">Alternate measurements at various radial positions with repeated measurements. </t>
  </si>
  <si>
    <t xml:space="preserve">measurements. </t>
  </si>
  <si>
    <t>Color code:</t>
  </si>
  <si>
    <t>Sections</t>
  </si>
  <si>
    <t>Comments</t>
  </si>
  <si>
    <t>Enter student data</t>
  </si>
  <si>
    <t>4A. Uncertainty Analysis Equations for Velocity Measurements</t>
  </si>
  <si>
    <t>4A.1 Sensitivity Coefficients</t>
  </si>
  <si>
    <t>s^(-1)</t>
  </si>
  <si>
    <t xml:space="preserve">4A.2 Total Bias of Velocity Profile U   </t>
  </si>
  <si>
    <t>4A.3 Precision Limit</t>
  </si>
  <si>
    <t>4A.4 Total Uncertainty</t>
  </si>
  <si>
    <r>
      <t>q</t>
    </r>
    <r>
      <rPr>
        <b/>
        <vertAlign val="subscript"/>
        <sz val="10"/>
        <rFont val="Arial"/>
        <family val="2"/>
      </rPr>
      <t>ZSMi</t>
    </r>
    <r>
      <rPr>
        <b/>
        <sz val="10"/>
        <rFont val="Arial"/>
        <family val="2"/>
      </rPr>
      <t xml:space="preserve"> (Head, first pressure tap):</t>
    </r>
  </si>
  <si>
    <t>1/m</t>
  </si>
  <si>
    <r>
      <t>q</t>
    </r>
    <r>
      <rPr>
        <b/>
        <vertAlign val="subscript"/>
        <sz val="10"/>
        <rFont val="Arial"/>
        <family val="2"/>
      </rPr>
      <t xml:space="preserve">ZSMj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</si>
  <si>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</si>
  <si>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S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(Standard Deviation of f </t>
    </r>
    <r>
      <rPr>
        <b/>
        <sz val="10"/>
        <rFont val="Arial"/>
        <family val="2"/>
      </rPr>
      <t>):</t>
    </r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</si>
  <si>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</si>
  <si>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% of 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</si>
  <si>
    <r>
      <t>U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(Friction Factor f ):</t>
    </r>
  </si>
  <si>
    <t>4B. Uncertainty Analysis Equations for friction factor</t>
  </si>
  <si>
    <t>4B.1 Sensitivity Coefficients</t>
  </si>
  <si>
    <t xml:space="preserve">4B.2 Total Bias of Friction Factor f   </t>
  </si>
  <si>
    <t>4B.3 Precision Limit</t>
  </si>
  <si>
    <t>4B.4 Total Uncertainty</t>
  </si>
  <si>
    <t>Constants or formula outputs</t>
  </si>
  <si>
    <r>
      <t>LAB2 VELOCITY PROFILE AND FRICTION FACTOR (</t>
    </r>
    <r>
      <rPr>
        <b/>
        <sz val="10"/>
        <color indexed="53"/>
        <rFont val="Arial"/>
        <family val="2"/>
      </rPr>
      <t>rough pipe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</si>
</sst>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Symbol"/>
      <family val="1"/>
    </font>
    <font>
      <i/>
      <sz val="10"/>
      <color indexed="8"/>
      <name val="Symbol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10"/>
      <color indexed="8"/>
      <name val="Arial"/>
      <family val="2"/>
    </font>
    <font>
      <b/>
      <vertAlign val="subscript"/>
      <sz val="10"/>
      <name val="Symbol"/>
      <family val="1"/>
    </font>
    <font>
      <b/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thin"/>
      <diagonal style="thin">
        <color indexed="8"/>
      </diagonal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2" borderId="2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1" xfId="0" applyFill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2" xfId="0" applyFont="1" applyBorder="1" applyAlignment="1">
      <alignment/>
    </xf>
    <xf numFmtId="0" fontId="1" fillId="0" borderId="13" xfId="0" applyFont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 quotePrefix="1">
      <alignment/>
    </xf>
    <xf numFmtId="0" fontId="1" fillId="0" borderId="2" xfId="0" applyFon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/>
    </xf>
    <xf numFmtId="0" fontId="0" fillId="2" borderId="15" xfId="0" applyFill="1" applyBorder="1" applyAlignment="1" quotePrefix="1">
      <alignment/>
    </xf>
    <xf numFmtId="0" fontId="7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right"/>
    </xf>
    <xf numFmtId="0" fontId="0" fillId="0" borderId="30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28" xfId="0" applyBorder="1" applyAlignment="1">
      <alignment/>
    </xf>
    <xf numFmtId="0" fontId="0" fillId="0" borderId="30" xfId="0" applyBorder="1" applyAlignment="1">
      <alignment horizontal="right" vertical="top" wrapText="1"/>
    </xf>
    <xf numFmtId="0" fontId="0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17" fillId="3" borderId="35" xfId="0" applyFont="1" applyFill="1" applyBorder="1" applyAlignment="1">
      <alignment horizontal="center" vertical="top" wrapText="1"/>
    </xf>
    <xf numFmtId="0" fontId="17" fillId="3" borderId="36" xfId="0" applyFont="1" applyFill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18" fillId="3" borderId="37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164" fontId="8" fillId="0" borderId="40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right" vertical="top" wrapText="1"/>
    </xf>
    <xf numFmtId="164" fontId="8" fillId="0" borderId="37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right" vertical="top" wrapText="1"/>
    </xf>
    <xf numFmtId="0" fontId="7" fillId="0" borderId="4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4" borderId="25" xfId="0" applyFont="1" applyFill="1" applyBorder="1" applyAlignment="1">
      <alignment horizontal="center" vertical="top" wrapText="1"/>
    </xf>
    <xf numFmtId="0" fontId="0" fillId="4" borderId="46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/>
    </xf>
    <xf numFmtId="164" fontId="8" fillId="0" borderId="36" xfId="0" applyNumberFormat="1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left"/>
    </xf>
    <xf numFmtId="164" fontId="8" fillId="0" borderId="50" xfId="0" applyNumberFormat="1" applyFont="1" applyBorder="1" applyAlignment="1">
      <alignment horizontal="center" vertical="top" wrapText="1"/>
    </xf>
    <xf numFmtId="0" fontId="18" fillId="3" borderId="51" xfId="0" applyFont="1" applyFill="1" applyBorder="1" applyAlignment="1">
      <alignment horizontal="center" vertical="top" wrapText="1"/>
    </xf>
    <xf numFmtId="0" fontId="18" fillId="3" borderId="52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center" vertical="top" wrapText="1"/>
    </xf>
    <xf numFmtId="167" fontId="7" fillId="0" borderId="35" xfId="0" applyNumberFormat="1" applyFont="1" applyBorder="1" applyAlignment="1">
      <alignment horizontal="center" vertical="top" wrapText="1"/>
    </xf>
    <xf numFmtId="165" fontId="8" fillId="0" borderId="54" xfId="0" applyNumberFormat="1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5" xfId="0" applyFont="1" applyBorder="1" applyAlignment="1">
      <alignment vertical="top" wrapText="1"/>
    </xf>
    <xf numFmtId="167" fontId="7" fillId="0" borderId="55" xfId="0" applyNumberFormat="1" applyFont="1" applyBorder="1" applyAlignment="1">
      <alignment horizontal="center" vertical="top" wrapText="1"/>
    </xf>
    <xf numFmtId="0" fontId="7" fillId="0" borderId="56" xfId="0" applyFont="1" applyBorder="1" applyAlignment="1">
      <alignment vertical="top" wrapText="1"/>
    </xf>
    <xf numFmtId="167" fontId="7" fillId="0" borderId="33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4" xfId="0" applyBorder="1" applyAlignment="1">
      <alignment/>
    </xf>
    <xf numFmtId="0" fontId="0" fillId="0" borderId="66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7" xfId="0" applyFill="1" applyBorder="1" applyAlignment="1">
      <alignment/>
    </xf>
    <xf numFmtId="0" fontId="0" fillId="5" borderId="63" xfId="0" applyFill="1" applyBorder="1" applyAlignment="1">
      <alignment/>
    </xf>
    <xf numFmtId="0" fontId="0" fillId="5" borderId="64" xfId="0" applyFill="1" applyBorder="1" applyAlignment="1">
      <alignment/>
    </xf>
    <xf numFmtId="0" fontId="0" fillId="5" borderId="6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65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26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165" fontId="7" fillId="6" borderId="70" xfId="0" applyNumberFormat="1" applyFont="1" applyFill="1" applyBorder="1" applyAlignment="1">
      <alignment horizontal="left" vertical="top" wrapText="1"/>
    </xf>
    <xf numFmtId="11" fontId="0" fillId="6" borderId="50" xfId="0" applyNumberFormat="1" applyFont="1" applyFill="1" applyBorder="1" applyAlignment="1">
      <alignment horizontal="left" vertical="top" wrapText="1"/>
    </xf>
    <xf numFmtId="165" fontId="8" fillId="6" borderId="37" xfId="0" applyNumberFormat="1" applyFont="1" applyFill="1" applyBorder="1" applyAlignment="1">
      <alignment horizontal="center" vertical="top" wrapText="1"/>
    </xf>
    <xf numFmtId="165" fontId="8" fillId="6" borderId="44" xfId="0" applyNumberFormat="1" applyFont="1" applyFill="1" applyBorder="1" applyAlignment="1">
      <alignment horizontal="center" vertical="top" wrapText="1"/>
    </xf>
    <xf numFmtId="0" fontId="0" fillId="6" borderId="25" xfId="0" applyFill="1" applyBorder="1" applyAlignment="1">
      <alignment/>
    </xf>
    <xf numFmtId="0" fontId="6" fillId="3" borderId="71" xfId="0" applyFont="1" applyFill="1" applyBorder="1" applyAlignment="1" applyProtection="1">
      <alignment vertical="top" wrapText="1"/>
      <protection locked="0"/>
    </xf>
    <xf numFmtId="0" fontId="0" fillId="6" borderId="48" xfId="0" applyFill="1" applyBorder="1" applyAlignment="1">
      <alignment/>
    </xf>
    <xf numFmtId="0" fontId="0" fillId="6" borderId="72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1" fillId="7" borderId="73" xfId="0" applyFont="1" applyFill="1" applyBorder="1" applyAlignment="1">
      <alignment/>
    </xf>
    <xf numFmtId="0" fontId="0" fillId="7" borderId="74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75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6" borderId="5" xfId="0" applyFill="1" applyBorder="1" applyAlignment="1">
      <alignment/>
    </xf>
    <xf numFmtId="165" fontId="8" fillId="0" borderId="20" xfId="0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 quotePrefix="1">
      <alignment/>
    </xf>
    <xf numFmtId="0" fontId="0" fillId="2" borderId="76" xfId="0" applyFill="1" applyBorder="1" applyAlignment="1">
      <alignment/>
    </xf>
    <xf numFmtId="2" fontId="0" fillId="2" borderId="76" xfId="0" applyNumberFormat="1" applyFill="1" applyBorder="1" applyAlignment="1">
      <alignment/>
    </xf>
    <xf numFmtId="0" fontId="0" fillId="7" borderId="0" xfId="0" applyFont="1" applyFill="1" applyAlignment="1">
      <alignment/>
    </xf>
    <xf numFmtId="0" fontId="6" fillId="3" borderId="73" xfId="0" applyFont="1" applyFill="1" applyBorder="1" applyAlignment="1" applyProtection="1">
      <alignment vertical="top" wrapText="1"/>
      <protection locked="0"/>
    </xf>
    <xf numFmtId="0" fontId="10" fillId="0" borderId="77" xfId="0" applyFont="1" applyBorder="1" applyAlignment="1">
      <alignment horizontal="right" vertical="top" wrapText="1"/>
    </xf>
    <xf numFmtId="0" fontId="10" fillId="0" borderId="78" xfId="0" applyFont="1" applyBorder="1" applyAlignment="1">
      <alignment horizontal="right" vertical="top" wrapText="1"/>
    </xf>
    <xf numFmtId="0" fontId="7" fillId="0" borderId="54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6" fillId="3" borderId="17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3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54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77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78" xfId="0" applyBorder="1" applyAlignment="1">
      <alignment horizontal="right"/>
    </xf>
    <xf numFmtId="0" fontId="9" fillId="0" borderId="29" xfId="0" applyFont="1" applyBorder="1" applyAlignment="1">
      <alignment horizontal="right" vertical="top" wrapText="1"/>
    </xf>
    <xf numFmtId="0" fontId="9" fillId="0" borderId="85" xfId="0" applyFont="1" applyBorder="1" applyAlignment="1">
      <alignment horizontal="right" vertical="top" wrapText="1"/>
    </xf>
    <xf numFmtId="0" fontId="7" fillId="3" borderId="71" xfId="0" applyFont="1" applyFill="1" applyBorder="1" applyAlignment="1">
      <alignment horizontal="right" vertical="top" wrapText="1"/>
    </xf>
    <xf numFmtId="0" fontId="7" fillId="3" borderId="74" xfId="0" applyFont="1" applyFill="1" applyBorder="1" applyAlignment="1">
      <alignment horizontal="right" vertical="top" wrapText="1"/>
    </xf>
    <xf numFmtId="0" fontId="7" fillId="0" borderId="86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5" fillId="0" borderId="86" xfId="0" applyFont="1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right" vertical="top" wrapText="1"/>
    </xf>
    <xf numFmtId="0" fontId="0" fillId="0" borderId="74" xfId="0" applyFont="1" applyBorder="1" applyAlignment="1">
      <alignment horizontal="right" vertical="top" wrapText="1"/>
    </xf>
    <xf numFmtId="0" fontId="7" fillId="6" borderId="73" xfId="0" applyFont="1" applyFill="1" applyBorder="1" applyAlignment="1">
      <alignment horizontal="left" vertical="top" wrapText="1"/>
    </xf>
    <xf numFmtId="0" fontId="0" fillId="6" borderId="71" xfId="0" applyFill="1" applyBorder="1" applyAlignment="1">
      <alignment vertical="top" wrapText="1"/>
    </xf>
    <xf numFmtId="0" fontId="0" fillId="6" borderId="89" xfId="0" applyFill="1" applyBorder="1" applyAlignment="1">
      <alignment vertical="top" wrapText="1"/>
    </xf>
    <xf numFmtId="0" fontId="7" fillId="0" borderId="90" xfId="0" applyFont="1" applyBorder="1" applyAlignment="1">
      <alignment horizontal="right" vertical="top" wrapText="1"/>
    </xf>
    <xf numFmtId="0" fontId="0" fillId="0" borderId="91" xfId="0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3" xfId="0" applyBorder="1" applyAlignment="1">
      <alignment vertical="top" wrapText="1"/>
    </xf>
    <xf numFmtId="0" fontId="9" fillId="0" borderId="94" xfId="0" applyNumberFormat="1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0" fontId="0" fillId="0" borderId="74" xfId="0" applyBorder="1" applyAlignment="1">
      <alignment horizontal="right" vertical="top" wrapText="1"/>
    </xf>
    <xf numFmtId="11" fontId="9" fillId="0" borderId="94" xfId="0" applyNumberFormat="1" applyFont="1" applyBorder="1" applyAlignment="1">
      <alignment vertical="top" wrapText="1"/>
    </xf>
    <xf numFmtId="0" fontId="0" fillId="0" borderId="61" xfId="0" applyBorder="1" applyAlignment="1">
      <alignment horizontal="right" vertical="top" wrapText="1"/>
    </xf>
    <xf numFmtId="0" fontId="7" fillId="0" borderId="96" xfId="0" applyFont="1" applyBorder="1" applyAlignment="1">
      <alignment horizontal="left"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164" fontId="8" fillId="6" borderId="99" xfId="0" applyNumberFormat="1" applyFont="1" applyFill="1" applyBorder="1" applyAlignment="1">
      <alignment horizontal="center" vertical="top" wrapText="1"/>
    </xf>
    <xf numFmtId="164" fontId="0" fillId="6" borderId="98" xfId="0" applyNumberFormat="1" applyFill="1" applyBorder="1" applyAlignment="1">
      <alignment horizontal="center" vertical="top" wrapText="1"/>
    </xf>
    <xf numFmtId="0" fontId="9" fillId="0" borderId="71" xfId="0" applyNumberFormat="1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7" fillId="3" borderId="16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top" wrapText="1"/>
    </xf>
    <xf numFmtId="0" fontId="17" fillId="3" borderId="100" xfId="0" applyFont="1" applyFill="1" applyBorder="1" applyAlignment="1">
      <alignment horizontal="center" vertical="top" wrapText="1"/>
    </xf>
    <xf numFmtId="0" fontId="17" fillId="3" borderId="87" xfId="0" applyFont="1" applyFill="1" applyBorder="1" applyAlignment="1">
      <alignment horizontal="center" vertical="top" wrapText="1"/>
    </xf>
    <xf numFmtId="0" fontId="17" fillId="3" borderId="40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top" wrapText="1"/>
    </xf>
    <xf numFmtId="0" fontId="18" fillId="3" borderId="73" xfId="0" applyFont="1" applyFill="1" applyBorder="1" applyAlignment="1">
      <alignment horizontal="center" vertical="top" wrapText="1"/>
    </xf>
    <xf numFmtId="0" fontId="18" fillId="3" borderId="101" xfId="0" applyFont="1" applyFill="1" applyBorder="1" applyAlignment="1">
      <alignment horizontal="center" vertical="top" wrapText="1"/>
    </xf>
    <xf numFmtId="0" fontId="21" fillId="3" borderId="102" xfId="0" applyFont="1" applyFill="1" applyBorder="1" applyAlignment="1">
      <alignment horizontal="center" vertical="top" wrapText="1"/>
    </xf>
    <xf numFmtId="0" fontId="8" fillId="3" borderId="85" xfId="0" applyFont="1" applyFill="1" applyBorder="1" applyAlignment="1">
      <alignment horizontal="center" vertical="top" wrapText="1"/>
    </xf>
    <xf numFmtId="0" fontId="14" fillId="3" borderId="26" xfId="0" applyFont="1" applyFill="1" applyBorder="1" applyAlignment="1">
      <alignment horizontal="center" vertical="top" wrapText="1"/>
    </xf>
    <xf numFmtId="0" fontId="14" fillId="3" borderId="85" xfId="0" applyFont="1" applyFill="1" applyBorder="1" applyAlignment="1">
      <alignment horizontal="center" vertical="top" wrapText="1"/>
    </xf>
    <xf numFmtId="0" fontId="7" fillId="0" borderId="103" xfId="0" applyFont="1" applyBorder="1" applyAlignment="1">
      <alignment horizontal="center" vertical="top" wrapText="1"/>
    </xf>
    <xf numFmtId="0" fontId="7" fillId="0" borderId="104" xfId="0" applyFont="1" applyBorder="1" applyAlignment="1">
      <alignment horizontal="center" vertical="top" wrapText="1"/>
    </xf>
    <xf numFmtId="0" fontId="8" fillId="6" borderId="26" xfId="0" applyFont="1" applyFill="1" applyBorder="1" applyAlignment="1">
      <alignment horizontal="center" vertical="top" wrapText="1"/>
    </xf>
    <xf numFmtId="0" fontId="8" fillId="6" borderId="85" xfId="0" applyFont="1" applyFill="1" applyBorder="1" applyAlignment="1">
      <alignment horizontal="center" vertical="top" wrapText="1"/>
    </xf>
    <xf numFmtId="0" fontId="7" fillId="0" borderId="105" xfId="0" applyFont="1" applyBorder="1" applyAlignment="1">
      <alignment horizontal="center" vertical="top" wrapText="1"/>
    </xf>
    <xf numFmtId="0" fontId="7" fillId="0" borderId="106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0" fillId="4" borderId="24" xfId="0" applyFont="1" applyFill="1" applyBorder="1" applyAlignment="1">
      <alignment horizontal="center" vertical="top" wrapText="1"/>
    </xf>
    <xf numFmtId="0" fontId="0" fillId="4" borderId="25" xfId="0" applyFont="1" applyFill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7" fillId="0" borderId="111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center" vertical="top" wrapText="1"/>
    </xf>
    <xf numFmtId="0" fontId="0" fillId="0" borderId="67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45" xfId="0" applyBorder="1" applyAlignment="1">
      <alignment/>
    </xf>
    <xf numFmtId="0" fontId="7" fillId="0" borderId="117" xfId="0" applyFont="1" applyBorder="1" applyAlignment="1">
      <alignment horizontal="right" vertical="top" wrapText="1"/>
    </xf>
    <xf numFmtId="0" fontId="7" fillId="0" borderId="118" xfId="0" applyFont="1" applyBorder="1" applyAlignment="1">
      <alignment horizontal="right" vertical="top" wrapText="1"/>
    </xf>
    <xf numFmtId="0" fontId="7" fillId="0" borderId="119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7" fillId="0" borderId="78" xfId="0" applyFont="1" applyBorder="1" applyAlignment="1">
      <alignment horizontal="right" vertical="top" wrapText="1"/>
    </xf>
    <xf numFmtId="0" fontId="14" fillId="3" borderId="53" xfId="0" applyFont="1" applyFill="1" applyBorder="1" applyAlignment="1">
      <alignment horizontal="center" vertical="top" wrapText="1"/>
    </xf>
    <xf numFmtId="0" fontId="14" fillId="3" borderId="52" xfId="0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0" fillId="6" borderId="120" xfId="0" applyFill="1" applyBorder="1" applyAlignment="1">
      <alignment/>
    </xf>
    <xf numFmtId="0" fontId="0" fillId="6" borderId="119" xfId="0" applyFill="1" applyBorder="1" applyAlignment="1">
      <alignment/>
    </xf>
    <xf numFmtId="165" fontId="8" fillId="0" borderId="54" xfId="0" applyNumberFormat="1" applyFont="1" applyBorder="1" applyAlignment="1">
      <alignment horizontal="center" vertical="top" wrapText="1"/>
    </xf>
    <xf numFmtId="165" fontId="0" fillId="0" borderId="27" xfId="0" applyNumberFormat="1" applyBorder="1" applyAlignment="1">
      <alignment horizontal="center" vertical="top" wrapText="1"/>
    </xf>
    <xf numFmtId="0" fontId="0" fillId="6" borderId="26" xfId="0" applyFill="1" applyBorder="1" applyAlignment="1">
      <alignment/>
    </xf>
    <xf numFmtId="0" fontId="0" fillId="6" borderId="85" xfId="0" applyFill="1" applyBorder="1" applyAlignment="1">
      <alignment/>
    </xf>
    <xf numFmtId="0" fontId="0" fillId="6" borderId="121" xfId="0" applyFill="1" applyBorder="1" applyAlignment="1">
      <alignment/>
    </xf>
    <xf numFmtId="0" fontId="0" fillId="6" borderId="122" xfId="0" applyFill="1" applyBorder="1" applyAlignment="1">
      <alignment/>
    </xf>
    <xf numFmtId="0" fontId="7" fillId="5" borderId="17" xfId="0" applyFont="1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165" fontId="8" fillId="0" borderId="23" xfId="0" applyNumberFormat="1" applyFont="1" applyBorder="1" applyAlignment="1">
      <alignment horizontal="center" vertical="top" wrapText="1"/>
    </xf>
    <xf numFmtId="165" fontId="0" fillId="0" borderId="23" xfId="0" applyNumberFormat="1" applyBorder="1" applyAlignment="1">
      <alignment horizontal="center" vertical="top" wrapText="1"/>
    </xf>
    <xf numFmtId="165" fontId="8" fillId="0" borderId="31" xfId="0" applyNumberFormat="1" applyFont="1" applyBorder="1" applyAlignment="1">
      <alignment horizontal="center" vertical="top" wrapText="1"/>
    </xf>
    <xf numFmtId="165" fontId="8" fillId="0" borderId="78" xfId="0" applyNumberFormat="1" applyFont="1" applyBorder="1" applyAlignment="1">
      <alignment horizontal="center" vertical="top" wrapText="1"/>
    </xf>
    <xf numFmtId="165" fontId="0" fillId="0" borderId="78" xfId="0" applyNumberFormat="1" applyBorder="1" applyAlignment="1">
      <alignment horizontal="center" vertical="top" wrapText="1"/>
    </xf>
    <xf numFmtId="165" fontId="0" fillId="0" borderId="50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35</xdr:row>
      <xdr:rowOff>104775</xdr:rowOff>
    </xdr:from>
    <xdr:to>
      <xdr:col>10</xdr:col>
      <xdr:colOff>333375</xdr:colOff>
      <xdr:row>43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0250"/>
          <a:ext cx="577215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114300</xdr:rowOff>
    </xdr:from>
    <xdr:to>
      <xdr:col>10</xdr:col>
      <xdr:colOff>333375</xdr:colOff>
      <xdr:row>47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15175"/>
          <a:ext cx="5772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</xdr:row>
      <xdr:rowOff>19050</xdr:rowOff>
    </xdr:from>
    <xdr:to>
      <xdr:col>3</xdr:col>
      <xdr:colOff>533400</xdr:colOff>
      <xdr:row>26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8114"/>
        <a:stretch>
          <a:fillRect/>
        </a:stretch>
      </xdr:blipFill>
      <xdr:spPr>
        <a:xfrm>
          <a:off x="38100" y="3600450"/>
          <a:ext cx="4276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3</xdr:col>
      <xdr:colOff>523875</xdr:colOff>
      <xdr:row>31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8226"/>
        <a:stretch>
          <a:fillRect/>
        </a:stretch>
      </xdr:blipFill>
      <xdr:spPr>
        <a:xfrm>
          <a:off x="28575" y="4419600"/>
          <a:ext cx="427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66675</xdr:rowOff>
    </xdr:from>
    <xdr:to>
      <xdr:col>5</xdr:col>
      <xdr:colOff>219075</xdr:colOff>
      <xdr:row>18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5737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47625</xdr:rowOff>
    </xdr:from>
    <xdr:to>
      <xdr:col>4</xdr:col>
      <xdr:colOff>180975</xdr:colOff>
      <xdr:row>18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832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D85" sqref="D85"/>
    </sheetView>
  </sheetViews>
  <sheetFormatPr defaultColWidth="9.140625" defaultRowHeight="12.75"/>
  <cols>
    <col min="1" max="1" width="8.7109375" style="0" customWidth="1"/>
    <col min="2" max="3" width="8.140625" style="0" customWidth="1"/>
    <col min="4" max="4" width="8.7109375" style="0" customWidth="1"/>
    <col min="7" max="7" width="6.57421875" style="0" customWidth="1"/>
    <col min="8" max="8" width="8.140625" style="0" customWidth="1"/>
    <col min="9" max="9" width="5.8515625" style="0" customWidth="1"/>
  </cols>
  <sheetData>
    <row r="1" spans="1:5" ht="12.75">
      <c r="A1" s="158"/>
      <c r="B1" s="159"/>
      <c r="C1" s="159"/>
      <c r="D1" s="160"/>
      <c r="E1" s="2" t="s">
        <v>114</v>
      </c>
    </row>
    <row r="2" spans="1:5" ht="12.75">
      <c r="A2" s="158"/>
      <c r="B2" s="161"/>
      <c r="C2" s="161"/>
      <c r="D2" s="162"/>
      <c r="E2" s="2" t="s">
        <v>141</v>
      </c>
    </row>
    <row r="3" spans="1:4" ht="13.5" thickBot="1">
      <c r="A3" s="138" t="s">
        <v>0</v>
      </c>
      <c r="B3" s="139"/>
      <c r="C3" s="140"/>
      <c r="D3" s="140"/>
    </row>
    <row r="4" spans="1:11" ht="12.75">
      <c r="A4" s="141"/>
      <c r="B4" s="140"/>
      <c r="C4" s="140"/>
      <c r="D4" s="140"/>
      <c r="K4" s="2" t="s">
        <v>117</v>
      </c>
    </row>
    <row r="5" spans="1:13" ht="12.75">
      <c r="A5" s="141" t="s">
        <v>1</v>
      </c>
      <c r="B5" s="140"/>
      <c r="C5" s="140"/>
      <c r="D5" s="140"/>
      <c r="K5" s="147"/>
      <c r="L5" s="2" t="s">
        <v>118</v>
      </c>
      <c r="M5" s="2"/>
    </row>
    <row r="6" spans="1:13" ht="12.75">
      <c r="A6" s="141" t="s">
        <v>2</v>
      </c>
      <c r="B6" s="140"/>
      <c r="C6" s="140"/>
      <c r="D6" s="140"/>
      <c r="K6" s="118"/>
      <c r="L6" s="2" t="s">
        <v>119</v>
      </c>
      <c r="M6" s="2"/>
    </row>
    <row r="7" spans="1:13" ht="12.75">
      <c r="A7" s="141" t="s">
        <v>3</v>
      </c>
      <c r="B7" s="140"/>
      <c r="C7" s="140"/>
      <c r="D7" s="140"/>
      <c r="K7" s="148"/>
      <c r="L7" s="2" t="s">
        <v>120</v>
      </c>
      <c r="M7" s="2"/>
    </row>
    <row r="8" spans="1:12" ht="12.75">
      <c r="A8" s="141" t="s">
        <v>4</v>
      </c>
      <c r="B8" s="140"/>
      <c r="C8" s="140"/>
      <c r="D8" s="140"/>
      <c r="K8" s="7"/>
      <c r="L8" s="2" t="s">
        <v>140</v>
      </c>
    </row>
    <row r="9" spans="1:4" ht="12.75">
      <c r="A9" s="141" t="s">
        <v>5</v>
      </c>
      <c r="B9" s="140"/>
      <c r="C9" s="140"/>
      <c r="D9" s="140"/>
    </row>
    <row r="10" spans="1:4" ht="12.75">
      <c r="A10" s="141" t="s">
        <v>6</v>
      </c>
      <c r="B10" s="140"/>
      <c r="C10" s="140"/>
      <c r="D10" s="140"/>
    </row>
    <row r="11" spans="1:4" ht="12.75">
      <c r="A11" s="142" t="s">
        <v>7</v>
      </c>
      <c r="B11" s="140"/>
      <c r="C11" s="140"/>
      <c r="D11" s="140"/>
    </row>
    <row r="12" spans="1:4" ht="12.75">
      <c r="A12" s="142" t="s">
        <v>8</v>
      </c>
      <c r="B12" s="140"/>
      <c r="C12" s="140"/>
      <c r="D12" s="140"/>
    </row>
    <row r="13" spans="1:4" ht="12.75">
      <c r="A13" s="141" t="s">
        <v>9</v>
      </c>
      <c r="B13" s="140"/>
      <c r="C13" s="140"/>
      <c r="D13" s="140"/>
    </row>
    <row r="14" ht="12.75">
      <c r="A14" s="2"/>
    </row>
    <row r="15" spans="1:3" ht="13.5" thickBot="1">
      <c r="A15" s="141" t="s">
        <v>105</v>
      </c>
      <c r="B15" s="140"/>
      <c r="C15" s="140"/>
    </row>
    <row r="16" spans="1:10" ht="12.75">
      <c r="A16" s="141" t="s">
        <v>10</v>
      </c>
      <c r="B16" s="140"/>
      <c r="C16" s="140"/>
      <c r="F16" s="119" t="s">
        <v>106</v>
      </c>
      <c r="G16" s="120"/>
      <c r="H16" s="120"/>
      <c r="I16" s="120"/>
      <c r="J16" s="121"/>
    </row>
    <row r="17" spans="1:10" ht="12.75">
      <c r="A17" s="2"/>
      <c r="F17" s="122" t="s">
        <v>107</v>
      </c>
      <c r="G17" s="123"/>
      <c r="H17" s="123"/>
      <c r="I17" s="123"/>
      <c r="J17" s="124"/>
    </row>
    <row r="18" spans="1:10" ht="12.75">
      <c r="A18" s="2"/>
      <c r="F18" s="122" t="s">
        <v>108</v>
      </c>
      <c r="G18" s="123"/>
      <c r="H18" s="123"/>
      <c r="I18" s="123"/>
      <c r="J18" s="124"/>
    </row>
    <row r="19" spans="1:10" ht="12.75">
      <c r="A19" s="141" t="s">
        <v>11</v>
      </c>
      <c r="B19" s="140"/>
      <c r="C19" s="140"/>
      <c r="D19" s="140"/>
      <c r="F19" s="122" t="s">
        <v>41</v>
      </c>
      <c r="G19" s="123"/>
      <c r="H19" s="123"/>
      <c r="I19" s="123"/>
      <c r="J19" s="124"/>
    </row>
    <row r="20" spans="1:10" ht="12.75">
      <c r="A20" s="141" t="s">
        <v>109</v>
      </c>
      <c r="B20" s="140"/>
      <c r="C20" s="140"/>
      <c r="D20" s="140"/>
      <c r="F20" s="122" t="s">
        <v>110</v>
      </c>
      <c r="G20" s="123"/>
      <c r="H20" s="123"/>
      <c r="I20" s="123"/>
      <c r="J20" s="124"/>
    </row>
    <row r="21" spans="1:10" ht="12.75">
      <c r="A21" s="141" t="s">
        <v>111</v>
      </c>
      <c r="B21" s="140"/>
      <c r="C21" s="140"/>
      <c r="D21" s="140"/>
      <c r="F21" s="122" t="s">
        <v>42</v>
      </c>
      <c r="G21" s="123"/>
      <c r="H21" s="123"/>
      <c r="I21" s="123"/>
      <c r="J21" s="124"/>
    </row>
    <row r="22" spans="1:10" ht="12.75">
      <c r="A22" s="141" t="s">
        <v>12</v>
      </c>
      <c r="B22" s="140"/>
      <c r="C22" s="140"/>
      <c r="D22" s="140"/>
      <c r="F22" s="122" t="s">
        <v>112</v>
      </c>
      <c r="G22" s="123"/>
      <c r="H22" s="123"/>
      <c r="I22" s="123"/>
      <c r="J22" s="124"/>
    </row>
    <row r="23" spans="1:10" ht="13.5" thickBot="1">
      <c r="A23" s="2"/>
      <c r="F23" s="125" t="s">
        <v>113</v>
      </c>
      <c r="G23" s="126"/>
      <c r="H23" s="126"/>
      <c r="I23" s="126"/>
      <c r="J23" s="127"/>
    </row>
    <row r="25" spans="1:4" ht="13.5" thickBot="1">
      <c r="A25" s="138" t="s">
        <v>13</v>
      </c>
      <c r="B25" s="140"/>
      <c r="C25" s="140"/>
      <c r="D25" s="140"/>
    </row>
    <row r="33" spans="1:7" ht="12.75">
      <c r="A33" s="143" t="s">
        <v>43</v>
      </c>
      <c r="B33" s="144"/>
      <c r="C33" s="140"/>
      <c r="D33" s="140"/>
      <c r="E33" s="140"/>
      <c r="F33" s="140"/>
      <c r="G33" s="140"/>
    </row>
    <row r="34" spans="1:7" ht="12.75">
      <c r="A34" s="142" t="s">
        <v>45</v>
      </c>
      <c r="B34" s="145"/>
      <c r="C34" s="140"/>
      <c r="D34" s="140"/>
      <c r="E34" s="140"/>
      <c r="F34" s="140"/>
      <c r="G34" s="140"/>
    </row>
    <row r="35" spans="1:2" ht="12.75">
      <c r="A35" s="3"/>
      <c r="B35" s="16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9" ht="13.5" thickBot="1"/>
    <row r="50" spans="1:7" ht="13.5" thickBot="1">
      <c r="A50" s="21" t="s">
        <v>44</v>
      </c>
      <c r="B50" s="108"/>
      <c r="C50" s="108"/>
      <c r="D50" s="109"/>
      <c r="E50" s="107" t="s">
        <v>16</v>
      </c>
      <c r="F50" s="5" t="s">
        <v>17</v>
      </c>
      <c r="G50" s="10" t="s">
        <v>14</v>
      </c>
    </row>
    <row r="51" spans="1:7" ht="12.75">
      <c r="A51" s="117" t="s">
        <v>22</v>
      </c>
      <c r="B51" s="113"/>
      <c r="C51" s="113"/>
      <c r="D51" s="114"/>
      <c r="E51" s="110" t="s">
        <v>23</v>
      </c>
      <c r="F51" s="11">
        <v>9.8031</v>
      </c>
      <c r="G51" s="12" t="s">
        <v>24</v>
      </c>
    </row>
    <row r="52" spans="1:7" ht="12.75">
      <c r="A52" s="6" t="s">
        <v>25</v>
      </c>
      <c r="B52" s="16"/>
      <c r="C52" s="16"/>
      <c r="D52" s="115"/>
      <c r="E52" s="111" t="s">
        <v>26</v>
      </c>
      <c r="F52" s="13">
        <v>10</v>
      </c>
      <c r="G52" s="14" t="s">
        <v>27</v>
      </c>
    </row>
    <row r="53" spans="1:7" ht="13.5" thickBot="1">
      <c r="A53" s="15" t="s">
        <v>28</v>
      </c>
      <c r="B53" s="1"/>
      <c r="C53" s="1"/>
      <c r="D53" s="116"/>
      <c r="E53" s="112" t="s">
        <v>29</v>
      </c>
      <c r="F53" s="8">
        <v>2</v>
      </c>
      <c r="G53" s="27" t="s">
        <v>27</v>
      </c>
    </row>
    <row r="54" spans="1:2" ht="12.75">
      <c r="A54" s="16"/>
      <c r="B54" s="16"/>
    </row>
    <row r="55" spans="1:3" ht="13.5" thickBot="1">
      <c r="A55" s="146" t="s">
        <v>46</v>
      </c>
      <c r="B55" s="140"/>
      <c r="C55" s="140"/>
    </row>
    <row r="56" ht="13.5" thickBot="1"/>
    <row r="57" spans="1:11" ht="13.5" thickBot="1">
      <c r="A57" s="163" t="s">
        <v>47</v>
      </c>
      <c r="B57" s="164"/>
      <c r="C57" s="165"/>
      <c r="D57" s="165"/>
      <c r="E57" s="28"/>
      <c r="F57" s="29" t="s">
        <v>48</v>
      </c>
      <c r="G57" s="30"/>
      <c r="H57" s="31"/>
      <c r="I57" s="32" t="s">
        <v>49</v>
      </c>
      <c r="J57" s="31"/>
      <c r="K57" s="33"/>
    </row>
    <row r="58" spans="1:11" ht="12.75">
      <c r="A58" s="166" t="s">
        <v>50</v>
      </c>
      <c r="B58" s="167"/>
      <c r="C58" s="168"/>
      <c r="D58" s="34"/>
      <c r="E58" s="35"/>
      <c r="F58" s="169" t="s">
        <v>51</v>
      </c>
      <c r="G58" s="170"/>
      <c r="H58" s="170"/>
      <c r="I58" s="171" t="s">
        <v>52</v>
      </c>
      <c r="J58" s="172"/>
      <c r="K58" s="173"/>
    </row>
    <row r="59" spans="1:11" ht="12.75">
      <c r="A59" s="36"/>
      <c r="B59" s="37"/>
      <c r="C59" s="38" t="s">
        <v>53</v>
      </c>
      <c r="D59" s="174">
        <v>160000</v>
      </c>
      <c r="E59" s="175"/>
      <c r="F59" s="39"/>
      <c r="G59" s="40" t="s">
        <v>54</v>
      </c>
      <c r="H59" s="41" t="s">
        <v>55</v>
      </c>
      <c r="I59" s="42"/>
      <c r="J59" s="43"/>
      <c r="K59" s="44"/>
    </row>
    <row r="60" spans="1:11" ht="12.75" customHeight="1">
      <c r="A60" s="176" t="s">
        <v>56</v>
      </c>
      <c r="B60" s="177"/>
      <c r="C60" s="178"/>
      <c r="D60" s="45"/>
      <c r="E60" s="16"/>
      <c r="F60" s="46" t="s">
        <v>57</v>
      </c>
      <c r="G60" s="128"/>
      <c r="H60" s="129"/>
      <c r="I60" s="179" t="s">
        <v>58</v>
      </c>
      <c r="J60" s="180"/>
      <c r="K60" s="130"/>
    </row>
    <row r="61" spans="1:11" ht="15.75" customHeight="1">
      <c r="A61" s="47"/>
      <c r="B61" s="37"/>
      <c r="C61" s="48" t="s">
        <v>59</v>
      </c>
      <c r="D61" s="157">
        <v>0.59</v>
      </c>
      <c r="E61" s="175"/>
      <c r="F61" s="46" t="s">
        <v>60</v>
      </c>
      <c r="G61" s="128"/>
      <c r="H61" s="129"/>
      <c r="I61" s="179" t="s">
        <v>61</v>
      </c>
      <c r="J61" s="180"/>
      <c r="K61" s="130"/>
    </row>
    <row r="62" spans="1:11" ht="12.75" customHeight="1">
      <c r="A62" s="49"/>
      <c r="B62" s="50"/>
      <c r="C62" s="51"/>
      <c r="D62" s="45"/>
      <c r="E62" s="52"/>
      <c r="F62" s="53" t="s">
        <v>62</v>
      </c>
      <c r="G62" s="54" t="e">
        <f>AVERAGE(G60:G61)</f>
        <v>#DIV/0!</v>
      </c>
      <c r="H62" s="55" t="e">
        <f>AVERAGE(H60:H61)</f>
        <v>#DIV/0!</v>
      </c>
      <c r="I62" s="155" t="s">
        <v>63</v>
      </c>
      <c r="J62" s="156"/>
      <c r="K62" s="131"/>
    </row>
    <row r="63" spans="1:11" ht="12.75">
      <c r="A63" s="154" t="s">
        <v>64</v>
      </c>
      <c r="B63" s="135"/>
      <c r="C63" s="181"/>
      <c r="D63" s="181"/>
      <c r="E63" s="181"/>
      <c r="F63" s="181"/>
      <c r="G63" s="181"/>
      <c r="H63" s="181"/>
      <c r="I63" s="181"/>
      <c r="J63" s="181"/>
      <c r="K63" s="182"/>
    </row>
    <row r="64" spans="1:11" ht="12.75" customHeight="1">
      <c r="A64" s="183" t="s">
        <v>65</v>
      </c>
      <c r="B64" s="184"/>
      <c r="C64" s="184"/>
      <c r="D64" s="184"/>
      <c r="E64" s="185"/>
      <c r="F64" s="186" t="s">
        <v>66</v>
      </c>
      <c r="G64" s="187"/>
      <c r="H64" s="185"/>
      <c r="I64" s="184" t="s">
        <v>67</v>
      </c>
      <c r="J64" s="188"/>
      <c r="K64" s="189"/>
    </row>
    <row r="65" spans="1:11" ht="12.75" customHeight="1">
      <c r="A65" s="190" t="s">
        <v>57</v>
      </c>
      <c r="B65" s="191"/>
      <c r="C65" s="192"/>
      <c r="D65" s="193"/>
      <c r="E65" s="194"/>
      <c r="F65" s="195" t="s">
        <v>68</v>
      </c>
      <c r="G65" s="196"/>
      <c r="H65" s="197"/>
      <c r="I65" s="56" t="s">
        <v>57</v>
      </c>
      <c r="J65" s="201"/>
      <c r="K65" s="202"/>
    </row>
    <row r="66" spans="1:11" ht="12.75">
      <c r="A66" s="190" t="s">
        <v>60</v>
      </c>
      <c r="B66" s="203"/>
      <c r="C66" s="192"/>
      <c r="D66" s="193"/>
      <c r="E66" s="194"/>
      <c r="F66" s="198"/>
      <c r="G66" s="199"/>
      <c r="H66" s="200"/>
      <c r="I66" s="57" t="s">
        <v>60</v>
      </c>
      <c r="J66" s="204"/>
      <c r="K66" s="202"/>
    </row>
    <row r="67" spans="1:11" ht="26.25" thickBot="1">
      <c r="A67" s="195" t="s">
        <v>69</v>
      </c>
      <c r="B67" s="205"/>
      <c r="C67" s="206" t="e">
        <f>AVERAGE(C65:E66)</f>
        <v>#DIV/0!</v>
      </c>
      <c r="D67" s="207"/>
      <c r="E67" s="208"/>
      <c r="F67" s="58" t="s">
        <v>62</v>
      </c>
      <c r="G67" s="209"/>
      <c r="H67" s="210"/>
      <c r="I67" s="59" t="s">
        <v>62</v>
      </c>
      <c r="J67" s="211" t="e">
        <f>4*G67/(3.14159*$D$25*$K$9)</f>
        <v>#DIV/0!</v>
      </c>
      <c r="K67" s="212"/>
    </row>
    <row r="68" spans="1:11" ht="13.5" customHeight="1" thickBot="1">
      <c r="A68" s="163" t="s">
        <v>70</v>
      </c>
      <c r="B68" s="165"/>
      <c r="C68" s="165"/>
      <c r="D68" s="165"/>
      <c r="E68" s="213"/>
      <c r="F68" s="214" t="s">
        <v>71</v>
      </c>
      <c r="G68" s="214"/>
      <c r="H68" s="214"/>
      <c r="I68" s="214"/>
      <c r="J68" s="214"/>
      <c r="K68" s="215"/>
    </row>
    <row r="69" spans="1:11" ht="12.75" customHeight="1">
      <c r="A69" s="60" t="s">
        <v>72</v>
      </c>
      <c r="B69" s="216" t="s">
        <v>73</v>
      </c>
      <c r="C69" s="217"/>
      <c r="D69" s="218"/>
      <c r="E69" s="61" t="s">
        <v>74</v>
      </c>
      <c r="F69" s="219" t="s">
        <v>73</v>
      </c>
      <c r="G69" s="219"/>
      <c r="H69" s="219"/>
      <c r="I69" s="219"/>
      <c r="J69" s="219"/>
      <c r="K69" s="220"/>
    </row>
    <row r="70" spans="1:11" ht="28.5">
      <c r="A70" s="63"/>
      <c r="B70" s="64" t="s">
        <v>75</v>
      </c>
      <c r="C70" s="221" t="s">
        <v>76</v>
      </c>
      <c r="D70" s="222"/>
      <c r="E70" s="62" t="s">
        <v>77</v>
      </c>
      <c r="F70" s="223" t="s">
        <v>78</v>
      </c>
      <c r="G70" s="224"/>
      <c r="H70" s="225" t="s">
        <v>79</v>
      </c>
      <c r="I70" s="226"/>
      <c r="J70" s="65" t="s">
        <v>80</v>
      </c>
      <c r="K70" s="66" t="s">
        <v>81</v>
      </c>
    </row>
    <row r="71" spans="1:11" ht="12.75">
      <c r="A71" s="67">
        <v>1</v>
      </c>
      <c r="B71" s="132"/>
      <c r="C71" s="68"/>
      <c r="D71" s="69"/>
      <c r="E71" s="70">
        <v>5</v>
      </c>
      <c r="F71" s="227">
        <v>1</v>
      </c>
      <c r="G71" s="228"/>
      <c r="H71" s="229"/>
      <c r="I71" s="230"/>
      <c r="J71" s="134"/>
      <c r="K71" s="71" t="e">
        <f>$F$51*(3.14159^2)*0.05293^5/(8*1.524*$G$67^2)*$K$60/$K$61*(H71-J71)*0.3048</f>
        <v>#DIV/0!</v>
      </c>
    </row>
    <row r="72" spans="1:11" ht="14.25">
      <c r="A72" s="72">
        <v>2</v>
      </c>
      <c r="B72" s="132"/>
      <c r="C72" s="73" t="s">
        <v>82</v>
      </c>
      <c r="D72" s="74" t="e">
        <f>$F$51*(3.14159^2)*0.05293^5/(8*1.524*$G$67^2)*$K$60/$K$61*(B71-B72)*0.3048</f>
        <v>#DIV/0!</v>
      </c>
      <c r="E72" s="76">
        <v>10</v>
      </c>
      <c r="F72" s="231">
        <v>2</v>
      </c>
      <c r="G72" s="232"/>
      <c r="H72" s="229"/>
      <c r="I72" s="230"/>
      <c r="J72" s="134"/>
      <c r="K72" s="71" t="e">
        <f aca="true" t="shared" si="0" ref="K72:K80">$F$51*(3.14159^2)*0.05293^5/(8*1.524*$G$67^2)*$K$60/$K$61*(H72-J72)*0.3048</f>
        <v>#DIV/0!</v>
      </c>
    </row>
    <row r="73" spans="1:11" ht="14.25">
      <c r="A73" s="72">
        <v>3</v>
      </c>
      <c r="B73" s="132"/>
      <c r="C73" s="73" t="s">
        <v>83</v>
      </c>
      <c r="D73" s="74" t="e">
        <f>$F$51*(3.14159^2)*0.05293^5/(8*1.524*$G$67^2)*$K$60/$K$61*(B72-B73)*0.3048</f>
        <v>#DIV/0!</v>
      </c>
      <c r="E73" s="76">
        <v>15</v>
      </c>
      <c r="F73" s="233">
        <v>3</v>
      </c>
      <c r="G73" s="234"/>
      <c r="H73" s="229"/>
      <c r="I73" s="230"/>
      <c r="J73" s="134"/>
      <c r="K73" s="71" t="e">
        <f t="shared" si="0"/>
        <v>#DIV/0!</v>
      </c>
    </row>
    <row r="74" spans="1:11" ht="15" thickBot="1">
      <c r="A74" s="77">
        <v>4</v>
      </c>
      <c r="B74" s="133"/>
      <c r="C74" s="78" t="s">
        <v>84</v>
      </c>
      <c r="D74" s="74" t="e">
        <f>$F$51*(3.14159^2)*0.05293^5/(8*1.524*$G$67^2)*$K$60/$K$61*(B73-B74)*0.3048</f>
        <v>#DIV/0!</v>
      </c>
      <c r="E74" s="79">
        <v>20</v>
      </c>
      <c r="F74" s="233">
        <v>4</v>
      </c>
      <c r="G74" s="234"/>
      <c r="H74" s="229"/>
      <c r="I74" s="230"/>
      <c r="J74" s="134"/>
      <c r="K74" s="71" t="e">
        <f t="shared" si="0"/>
        <v>#DIV/0!</v>
      </c>
    </row>
    <row r="75" spans="1:11" ht="12.75">
      <c r="A75" s="80"/>
      <c r="B75" s="81"/>
      <c r="C75" s="81"/>
      <c r="D75" s="81"/>
      <c r="E75" s="81"/>
      <c r="F75" s="235">
        <v>5</v>
      </c>
      <c r="G75" s="234"/>
      <c r="H75" s="229"/>
      <c r="I75" s="230"/>
      <c r="J75" s="134"/>
      <c r="K75" s="71" t="e">
        <f t="shared" si="0"/>
        <v>#DIV/0!</v>
      </c>
    </row>
    <row r="76" spans="1:11" ht="12.75">
      <c r="A76" s="236" t="s">
        <v>85</v>
      </c>
      <c r="B76" s="237"/>
      <c r="C76" s="82" t="s">
        <v>16</v>
      </c>
      <c r="D76" s="82" t="s">
        <v>17</v>
      </c>
      <c r="E76" s="83" t="s">
        <v>14</v>
      </c>
      <c r="F76" s="238">
        <v>6</v>
      </c>
      <c r="G76" s="239"/>
      <c r="H76" s="229"/>
      <c r="I76" s="230"/>
      <c r="J76" s="134"/>
      <c r="K76" s="71" t="e">
        <f t="shared" si="0"/>
        <v>#DIV/0!</v>
      </c>
    </row>
    <row r="77" spans="1:11" ht="12.75">
      <c r="A77" s="240" t="s">
        <v>86</v>
      </c>
      <c r="B77" s="241"/>
      <c r="C77" s="75" t="s">
        <v>29</v>
      </c>
      <c r="D77" s="84">
        <v>0.935</v>
      </c>
      <c r="E77" s="85"/>
      <c r="F77" s="242">
        <v>7</v>
      </c>
      <c r="G77" s="243"/>
      <c r="H77" s="229"/>
      <c r="I77" s="230"/>
      <c r="J77" s="134"/>
      <c r="K77" s="71" t="e">
        <f t="shared" si="0"/>
        <v>#DIV/0!</v>
      </c>
    </row>
    <row r="78" spans="1:11" ht="15.75">
      <c r="A78" s="240" t="s">
        <v>87</v>
      </c>
      <c r="B78" s="241"/>
      <c r="C78" s="75" t="s">
        <v>88</v>
      </c>
      <c r="D78" s="84">
        <v>0.00205</v>
      </c>
      <c r="E78" s="86" t="s">
        <v>89</v>
      </c>
      <c r="F78" s="235">
        <v>8</v>
      </c>
      <c r="G78" s="244"/>
      <c r="H78" s="229"/>
      <c r="I78" s="230"/>
      <c r="J78" s="134"/>
      <c r="K78" s="71" t="e">
        <f t="shared" si="0"/>
        <v>#DIV/0!</v>
      </c>
    </row>
    <row r="79" spans="1:11" ht="14.25">
      <c r="A79" s="240" t="s">
        <v>22</v>
      </c>
      <c r="B79" s="241"/>
      <c r="C79" s="75" t="s">
        <v>23</v>
      </c>
      <c r="D79" s="84">
        <v>9.8031</v>
      </c>
      <c r="E79" s="86" t="s">
        <v>90</v>
      </c>
      <c r="F79" s="235">
        <v>9</v>
      </c>
      <c r="G79" s="244"/>
      <c r="H79" s="229"/>
      <c r="I79" s="230"/>
      <c r="J79" s="134"/>
      <c r="K79" s="71" t="e">
        <f t="shared" si="0"/>
        <v>#DIV/0!</v>
      </c>
    </row>
    <row r="80" spans="1:11" ht="13.5" thickBot="1">
      <c r="A80" s="240" t="s">
        <v>18</v>
      </c>
      <c r="B80" s="241"/>
      <c r="C80" s="75" t="s">
        <v>19</v>
      </c>
      <c r="D80" s="84">
        <v>0.05293</v>
      </c>
      <c r="E80" s="86" t="s">
        <v>20</v>
      </c>
      <c r="F80" s="245">
        <v>10</v>
      </c>
      <c r="G80" s="246"/>
      <c r="H80" s="229"/>
      <c r="I80" s="230"/>
      <c r="J80" s="136"/>
      <c r="K80" s="71" t="e">
        <f t="shared" si="0"/>
        <v>#DIV/0!</v>
      </c>
    </row>
    <row r="81" spans="1:11" ht="12.75" customHeight="1">
      <c r="A81" s="240" t="s">
        <v>91</v>
      </c>
      <c r="B81" s="241"/>
      <c r="C81" s="75" t="s">
        <v>21</v>
      </c>
      <c r="D81" s="84">
        <v>1.524</v>
      </c>
      <c r="E81" s="87" t="s">
        <v>20</v>
      </c>
      <c r="F81" s="247"/>
      <c r="G81" s="248"/>
      <c r="H81" s="251" t="s">
        <v>92</v>
      </c>
      <c r="I81" s="252"/>
      <c r="J81" s="253"/>
      <c r="K81" s="88" t="e">
        <f>AVERAGE(K71:K80)</f>
        <v>#DIV/0!</v>
      </c>
    </row>
    <row r="82" spans="1:11" ht="13.5" customHeight="1" thickBot="1">
      <c r="A82" s="254"/>
      <c r="B82" s="255"/>
      <c r="C82" s="89"/>
      <c r="D82" s="90"/>
      <c r="E82" s="91"/>
      <c r="F82" s="249"/>
      <c r="G82" s="250"/>
      <c r="H82" s="176" t="s">
        <v>93</v>
      </c>
      <c r="I82" s="256"/>
      <c r="J82" s="257"/>
      <c r="K82" s="92" t="e">
        <f>STDEV(K71:K80)</f>
        <v>#DIV/0!</v>
      </c>
    </row>
    <row r="83" spans="1:11" ht="13.5" customHeight="1" thickBot="1">
      <c r="A83" s="163" t="s">
        <v>94</v>
      </c>
      <c r="B83" s="165"/>
      <c r="C83" s="165"/>
      <c r="D83" s="213"/>
      <c r="E83" s="214" t="s">
        <v>95</v>
      </c>
      <c r="F83" s="214"/>
      <c r="G83" s="214"/>
      <c r="H83" s="214"/>
      <c r="I83" s="214"/>
      <c r="J83" s="214"/>
      <c r="K83" s="215"/>
    </row>
    <row r="84" spans="1:11" ht="27.75" customHeight="1" thickBot="1">
      <c r="A84" s="93" t="s">
        <v>96</v>
      </c>
      <c r="B84" s="94" t="s">
        <v>97</v>
      </c>
      <c r="C84" s="95" t="s">
        <v>98</v>
      </c>
      <c r="D84" s="96" t="s">
        <v>99</v>
      </c>
      <c r="E84" s="97" t="s">
        <v>100</v>
      </c>
      <c r="F84" s="258" t="s">
        <v>101</v>
      </c>
      <c r="G84" s="259"/>
      <c r="H84" s="258" t="s">
        <v>102</v>
      </c>
      <c r="I84" s="259"/>
      <c r="J84" s="260" t="s">
        <v>103</v>
      </c>
      <c r="K84" s="261"/>
    </row>
    <row r="85" spans="1:11" ht="12.75">
      <c r="A85" s="98">
        <v>0.024</v>
      </c>
      <c r="B85" s="137"/>
      <c r="C85" s="137"/>
      <c r="D85" s="99" t="e">
        <f>SQRT(2*$F$51*$K$60/$K$61*(B85-C85)*0.3048)</f>
        <v>#DIV/0!</v>
      </c>
      <c r="E85" s="100">
        <v>1</v>
      </c>
      <c r="F85" s="262"/>
      <c r="G85" s="263"/>
      <c r="H85" s="262"/>
      <c r="I85" s="263"/>
      <c r="J85" s="264" t="e">
        <f>SQRT(2*$F$51*$K$60/$K$61*(F85-H85)*0.3048)</f>
        <v>#DIV/0!</v>
      </c>
      <c r="K85" s="265" t="e">
        <f>SQRT(2*#REF!*$K$7/$K$8*(I85-J85)*0.3048)</f>
        <v>#REF!</v>
      </c>
    </row>
    <row r="86" spans="1:11" ht="12.75">
      <c r="A86" s="98">
        <v>0.023</v>
      </c>
      <c r="B86" s="134"/>
      <c r="C86" s="134"/>
      <c r="D86" s="99" t="e">
        <f aca="true" t="shared" si="1" ref="D86:D97">SQRT(2*$F$51*$K$60/$K$61*(B86-C86)*0.3048)</f>
        <v>#DIV/0!</v>
      </c>
      <c r="E86" s="100">
        <v>2</v>
      </c>
      <c r="F86" s="266"/>
      <c r="G86" s="267"/>
      <c r="H86" s="266"/>
      <c r="I86" s="267"/>
      <c r="J86" s="264" t="e">
        <f aca="true" t="shared" si="2" ref="J86:J94">SQRT(2*$F$51*$K$60/$K$61*(F86-H86)*0.3048)</f>
        <v>#DIV/0!</v>
      </c>
      <c r="K86" s="265" t="e">
        <f>SQRT(2*#REF!*$K$7/$K$8*(I86-J86)*0.3048)</f>
        <v>#REF!</v>
      </c>
    </row>
    <row r="87" spans="1:11" ht="12.75">
      <c r="A87" s="98">
        <v>0.02</v>
      </c>
      <c r="B87" s="134"/>
      <c r="C87" s="134"/>
      <c r="D87" s="99" t="e">
        <f t="shared" si="1"/>
        <v>#DIV/0!</v>
      </c>
      <c r="E87" s="100">
        <v>3</v>
      </c>
      <c r="F87" s="266"/>
      <c r="G87" s="267"/>
      <c r="H87" s="266"/>
      <c r="I87" s="267"/>
      <c r="J87" s="264" t="e">
        <f t="shared" si="2"/>
        <v>#DIV/0!</v>
      </c>
      <c r="K87" s="265" t="e">
        <f>SQRT(2*#REF!*$K$7/$K$8*(I87-J87)*0.3048)</f>
        <v>#REF!</v>
      </c>
    </row>
    <row r="88" spans="1:11" ht="12.75">
      <c r="A88" s="98">
        <v>0.015</v>
      </c>
      <c r="B88" s="134"/>
      <c r="C88" s="134"/>
      <c r="D88" s="99" t="e">
        <f t="shared" si="1"/>
        <v>#DIV/0!</v>
      </c>
      <c r="E88" s="100">
        <v>4</v>
      </c>
      <c r="F88" s="266"/>
      <c r="G88" s="267"/>
      <c r="H88" s="266"/>
      <c r="I88" s="267"/>
      <c r="J88" s="264" t="e">
        <f t="shared" si="2"/>
        <v>#DIV/0!</v>
      </c>
      <c r="K88" s="265" t="e">
        <f>SQRT(2*#REF!*$K$7/$K$8*(I88-J88)*0.3048)</f>
        <v>#REF!</v>
      </c>
    </row>
    <row r="89" spans="1:11" ht="12.75">
      <c r="A89" s="98">
        <v>0.01</v>
      </c>
      <c r="B89" s="134"/>
      <c r="C89" s="134"/>
      <c r="D89" s="99" t="e">
        <f t="shared" si="1"/>
        <v>#DIV/0!</v>
      </c>
      <c r="E89" s="100">
        <v>5</v>
      </c>
      <c r="F89" s="266"/>
      <c r="G89" s="267"/>
      <c r="H89" s="266"/>
      <c r="I89" s="267"/>
      <c r="J89" s="264" t="e">
        <f t="shared" si="2"/>
        <v>#DIV/0!</v>
      </c>
      <c r="K89" s="265" t="e">
        <f>SQRT(2*#REF!*$K$7/$K$8*(I89-J89)*0.3048)</f>
        <v>#REF!</v>
      </c>
    </row>
    <row r="90" spans="1:11" ht="12.75">
      <c r="A90" s="98">
        <v>0.005</v>
      </c>
      <c r="B90" s="134"/>
      <c r="C90" s="134"/>
      <c r="D90" s="99" t="e">
        <f t="shared" si="1"/>
        <v>#DIV/0!</v>
      </c>
      <c r="E90" s="100">
        <v>6</v>
      </c>
      <c r="F90" s="266"/>
      <c r="G90" s="267"/>
      <c r="H90" s="266"/>
      <c r="I90" s="267"/>
      <c r="J90" s="264" t="e">
        <f t="shared" si="2"/>
        <v>#DIV/0!</v>
      </c>
      <c r="K90" s="265" t="e">
        <f>SQRT(2*#REF!*$K$7/$K$8*(I90-J90)*0.3048)</f>
        <v>#REF!</v>
      </c>
    </row>
    <row r="91" spans="1:11" ht="12.75">
      <c r="A91" s="98">
        <v>0</v>
      </c>
      <c r="B91" s="134"/>
      <c r="C91" s="134"/>
      <c r="D91" s="99" t="e">
        <f t="shared" si="1"/>
        <v>#DIV/0!</v>
      </c>
      <c r="E91" s="100">
        <v>7</v>
      </c>
      <c r="F91" s="266"/>
      <c r="G91" s="267"/>
      <c r="H91" s="266"/>
      <c r="I91" s="267"/>
      <c r="J91" s="264" t="e">
        <f t="shared" si="2"/>
        <v>#DIV/0!</v>
      </c>
      <c r="K91" s="265" t="e">
        <f>SQRT(2*#REF!*$K$7/$K$8*(I91-J91)*0.3048)</f>
        <v>#REF!</v>
      </c>
    </row>
    <row r="92" spans="1:11" ht="12.75">
      <c r="A92" s="98">
        <v>-0.005</v>
      </c>
      <c r="B92" s="134"/>
      <c r="C92" s="134"/>
      <c r="D92" s="99" t="e">
        <f t="shared" si="1"/>
        <v>#DIV/0!</v>
      </c>
      <c r="E92" s="100">
        <v>8</v>
      </c>
      <c r="F92" s="266"/>
      <c r="G92" s="267"/>
      <c r="H92" s="266"/>
      <c r="I92" s="267"/>
      <c r="J92" s="264" t="e">
        <f t="shared" si="2"/>
        <v>#DIV/0!</v>
      </c>
      <c r="K92" s="265" t="e">
        <f>SQRT(2*#REF!*$K$7/$K$8*(I92-J92)*0.3048)</f>
        <v>#REF!</v>
      </c>
    </row>
    <row r="93" spans="1:11" ht="12.75">
      <c r="A93" s="98">
        <v>-0.01</v>
      </c>
      <c r="B93" s="134"/>
      <c r="C93" s="134"/>
      <c r="D93" s="99" t="e">
        <f t="shared" si="1"/>
        <v>#DIV/0!</v>
      </c>
      <c r="E93" s="101">
        <v>9</v>
      </c>
      <c r="F93" s="266"/>
      <c r="G93" s="267"/>
      <c r="H93" s="266"/>
      <c r="I93" s="267"/>
      <c r="J93" s="264" t="e">
        <f t="shared" si="2"/>
        <v>#DIV/0!</v>
      </c>
      <c r="K93" s="265" t="e">
        <f>SQRT(2*#REF!*$K$7/$K$8*(I93-J93)*0.3048)</f>
        <v>#REF!</v>
      </c>
    </row>
    <row r="94" spans="1:11" ht="13.5" thickBot="1">
      <c r="A94" s="98">
        <v>-0.015</v>
      </c>
      <c r="B94" s="134"/>
      <c r="C94" s="134"/>
      <c r="D94" s="99" t="e">
        <f t="shared" si="1"/>
        <v>#DIV/0!</v>
      </c>
      <c r="E94" s="102">
        <v>10</v>
      </c>
      <c r="F94" s="268"/>
      <c r="G94" s="269"/>
      <c r="H94" s="268"/>
      <c r="I94" s="269"/>
      <c r="J94" s="264" t="e">
        <f t="shared" si="2"/>
        <v>#DIV/0!</v>
      </c>
      <c r="K94" s="265" t="e">
        <f>SQRT(2*#REF!*$K$7/$K$8*(I94-J94)*0.3048)</f>
        <v>#REF!</v>
      </c>
    </row>
    <row r="95" spans="1:11" ht="12.75">
      <c r="A95" s="98">
        <v>-0.02</v>
      </c>
      <c r="B95" s="134"/>
      <c r="C95" s="134"/>
      <c r="D95" s="99" t="e">
        <f t="shared" si="1"/>
        <v>#DIV/0!</v>
      </c>
      <c r="E95" s="103" t="s">
        <v>62</v>
      </c>
      <c r="F95" s="264" t="e">
        <f>AVERAGE(F85:F94)</f>
        <v>#DIV/0!</v>
      </c>
      <c r="G95" s="273"/>
      <c r="H95" s="264" t="e">
        <f>AVERAGE(H85:H94)</f>
        <v>#DIV/0!</v>
      </c>
      <c r="I95" s="274"/>
      <c r="J95" s="264" t="e">
        <f>AVERAGE(J85:J94)</f>
        <v>#DIV/0!</v>
      </c>
      <c r="K95" s="265"/>
    </row>
    <row r="96" spans="1:11" ht="13.5" thickBot="1">
      <c r="A96" s="104">
        <v>-0.023</v>
      </c>
      <c r="B96" s="134"/>
      <c r="C96" s="134"/>
      <c r="D96" s="99" t="e">
        <f t="shared" si="1"/>
        <v>#DIV/0!</v>
      </c>
      <c r="E96" s="105" t="s">
        <v>104</v>
      </c>
      <c r="F96" s="275" t="e">
        <f>STDEV(F85:F94)</f>
        <v>#DIV/0!</v>
      </c>
      <c r="G96" s="276"/>
      <c r="H96" s="275" t="e">
        <f>STDEV(H85:H94)</f>
        <v>#DIV/0!</v>
      </c>
      <c r="I96" s="277"/>
      <c r="J96" s="275" t="e">
        <f>STDEV(J85:J94)</f>
        <v>#DIV/0!</v>
      </c>
      <c r="K96" s="278"/>
    </row>
    <row r="97" spans="1:11" ht="13.5" customHeight="1" thickBot="1">
      <c r="A97" s="106">
        <v>-0.024</v>
      </c>
      <c r="B97" s="136"/>
      <c r="C97" s="136"/>
      <c r="D97" s="99" t="e">
        <f t="shared" si="1"/>
        <v>#DIV/0!</v>
      </c>
      <c r="E97" s="270" t="s">
        <v>115</v>
      </c>
      <c r="F97" s="271"/>
      <c r="G97" s="271"/>
      <c r="H97" s="271"/>
      <c r="I97" s="271"/>
      <c r="J97" s="271"/>
      <c r="K97" s="272"/>
    </row>
    <row r="98" spans="4:11" ht="13.5" thickBot="1">
      <c r="D98" s="149"/>
      <c r="E98" s="270" t="s">
        <v>116</v>
      </c>
      <c r="F98" s="271"/>
      <c r="G98" s="271"/>
      <c r="H98" s="271"/>
      <c r="I98" s="271"/>
      <c r="J98" s="271"/>
      <c r="K98" s="272"/>
    </row>
  </sheetData>
  <mergeCells count="108">
    <mergeCell ref="E97:K97"/>
    <mergeCell ref="E98:K98"/>
    <mergeCell ref="F95:G95"/>
    <mergeCell ref="H95:I95"/>
    <mergeCell ref="J95:K95"/>
    <mergeCell ref="F96:G96"/>
    <mergeCell ref="H96:I96"/>
    <mergeCell ref="J96:K96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89:G89"/>
    <mergeCell ref="H89:I89"/>
    <mergeCell ref="J89:K89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85:G85"/>
    <mergeCell ref="H85:I85"/>
    <mergeCell ref="J85:K85"/>
    <mergeCell ref="F86:G86"/>
    <mergeCell ref="H86:I86"/>
    <mergeCell ref="J86:K86"/>
    <mergeCell ref="A83:D83"/>
    <mergeCell ref="E83:K83"/>
    <mergeCell ref="F84:G84"/>
    <mergeCell ref="H84:I84"/>
    <mergeCell ref="J84:K84"/>
    <mergeCell ref="A80:B80"/>
    <mergeCell ref="F80:G80"/>
    <mergeCell ref="H80:I80"/>
    <mergeCell ref="A81:B81"/>
    <mergeCell ref="F81:G82"/>
    <mergeCell ref="H81:J81"/>
    <mergeCell ref="A82:B82"/>
    <mergeCell ref="H82:J82"/>
    <mergeCell ref="A78:B78"/>
    <mergeCell ref="F78:G78"/>
    <mergeCell ref="H78:I78"/>
    <mergeCell ref="A79:B79"/>
    <mergeCell ref="F79:G79"/>
    <mergeCell ref="H79:I79"/>
    <mergeCell ref="A76:B76"/>
    <mergeCell ref="F76:G76"/>
    <mergeCell ref="H76:I76"/>
    <mergeCell ref="A77:B77"/>
    <mergeCell ref="F77:G77"/>
    <mergeCell ref="H77:I77"/>
    <mergeCell ref="F74:G74"/>
    <mergeCell ref="H74:I74"/>
    <mergeCell ref="F75:G75"/>
    <mergeCell ref="H75:I75"/>
    <mergeCell ref="F72:G72"/>
    <mergeCell ref="H72:I72"/>
    <mergeCell ref="F73:G73"/>
    <mergeCell ref="H73:I73"/>
    <mergeCell ref="C70:D70"/>
    <mergeCell ref="F70:G70"/>
    <mergeCell ref="H70:I70"/>
    <mergeCell ref="F71:G71"/>
    <mergeCell ref="H71:I71"/>
    <mergeCell ref="A68:E68"/>
    <mergeCell ref="F68:K68"/>
    <mergeCell ref="B69:D69"/>
    <mergeCell ref="F69:K69"/>
    <mergeCell ref="A67:B67"/>
    <mergeCell ref="C67:E67"/>
    <mergeCell ref="G67:H67"/>
    <mergeCell ref="J67:K67"/>
    <mergeCell ref="A64:E64"/>
    <mergeCell ref="F64:H64"/>
    <mergeCell ref="I64:K64"/>
    <mergeCell ref="A65:B65"/>
    <mergeCell ref="C65:E65"/>
    <mergeCell ref="F65:H66"/>
    <mergeCell ref="J65:K65"/>
    <mergeCell ref="A66:B66"/>
    <mergeCell ref="C66:E66"/>
    <mergeCell ref="J66:K66"/>
    <mergeCell ref="D61:E61"/>
    <mergeCell ref="I61:J61"/>
    <mergeCell ref="I62:J62"/>
    <mergeCell ref="A63:B63"/>
    <mergeCell ref="C63:K63"/>
    <mergeCell ref="F58:H58"/>
    <mergeCell ref="I58:K58"/>
    <mergeCell ref="D59:E59"/>
    <mergeCell ref="A60:C60"/>
    <mergeCell ref="I60:J60"/>
    <mergeCell ref="A1:D1"/>
    <mergeCell ref="A2:D2"/>
    <mergeCell ref="A57:D57"/>
    <mergeCell ref="A58:C58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DSMT4" shapeId="10562040" r:id="rId1"/>
    <oleObject progId="Equation.DSMT4" shapeId="105656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46">
      <selection activeCell="B63" sqref="B63"/>
    </sheetView>
  </sheetViews>
  <sheetFormatPr defaultColWidth="9.140625" defaultRowHeight="12.75"/>
  <cols>
    <col min="1" max="1" width="38.421875" style="0" customWidth="1"/>
  </cols>
  <sheetData>
    <row r="1" spans="1:3" ht="13.5" thickBot="1">
      <c r="A1" s="138" t="s">
        <v>121</v>
      </c>
      <c r="B1" s="153"/>
      <c r="C1" s="153"/>
    </row>
    <row r="21" ht="13.5" thickBot="1">
      <c r="A21" s="138" t="s">
        <v>122</v>
      </c>
    </row>
    <row r="22" ht="12.75">
      <c r="B22" s="19"/>
    </row>
    <row r="26" spans="3:4" ht="12.75">
      <c r="C26" s="19"/>
      <c r="D26" s="19"/>
    </row>
    <row r="27" spans="3:4" ht="12.75">
      <c r="C27" s="19"/>
      <c r="D27" s="19"/>
    </row>
    <row r="33" spans="2:3" ht="13.5" thickBot="1">
      <c r="B33" s="17" t="s">
        <v>17</v>
      </c>
      <c r="C33" s="17" t="s">
        <v>14</v>
      </c>
    </row>
    <row r="34" spans="1:3" ht="15" thickBot="1">
      <c r="A34" s="20" t="s">
        <v>30</v>
      </c>
      <c r="B34" s="4" t="e">
        <f>(-1)/SQRT(('Appendix B'!F95-'Appendix B'!H95)*0.3048)*SQRT(0.5*9.8031*('Appendix B'!K60)/('Appendix B'!K61))</f>
        <v>#DIV/0!</v>
      </c>
      <c r="C34" s="18" t="s">
        <v>123</v>
      </c>
    </row>
    <row r="35" spans="1:3" ht="15" thickBot="1">
      <c r="A35" s="20" t="s">
        <v>31</v>
      </c>
      <c r="B35" s="4" t="e">
        <f>1/SQRT(('Appendix B'!F95-'Appendix B'!H95)*0.3048)*SQRT(0.5*9.8031*('Appendix B'!K60)/('Appendix B'!K61))</f>
        <v>#DIV/0!</v>
      </c>
      <c r="C35" s="18" t="s">
        <v>123</v>
      </c>
    </row>
    <row r="38" ht="13.5" thickBot="1">
      <c r="A38" s="138" t="s">
        <v>124</v>
      </c>
    </row>
    <row r="44" spans="2:3" ht="13.5" thickBot="1">
      <c r="B44" s="17" t="s">
        <v>17</v>
      </c>
      <c r="C44" s="17" t="s">
        <v>14</v>
      </c>
    </row>
    <row r="45" spans="1:3" ht="15" thickBot="1">
      <c r="A45" s="21" t="s">
        <v>32</v>
      </c>
      <c r="B45" s="4" t="e">
        <f>SQRT(B34^2*0.0003048^2+B35^2*0.0003048^2)</f>
        <v>#DIV/0!</v>
      </c>
      <c r="C45" s="18" t="s">
        <v>15</v>
      </c>
    </row>
    <row r="48" ht="13.5" thickBot="1">
      <c r="A48" s="138" t="s">
        <v>125</v>
      </c>
    </row>
    <row r="53" spans="2:3" ht="13.5" thickBot="1">
      <c r="B53" s="17" t="s">
        <v>17</v>
      </c>
      <c r="C53" s="17" t="s">
        <v>14</v>
      </c>
    </row>
    <row r="54" spans="1:3" ht="15" thickBot="1">
      <c r="A54" s="2" t="s">
        <v>33</v>
      </c>
      <c r="B54" s="150" t="e">
        <f>'Appendix B'!J96</f>
        <v>#DIV/0!</v>
      </c>
      <c r="C54" s="22" t="s">
        <v>15</v>
      </c>
    </row>
    <row r="55" spans="1:3" ht="13.5" thickBot="1">
      <c r="A55" s="2" t="s">
        <v>34</v>
      </c>
      <c r="B55" s="18">
        <v>10</v>
      </c>
      <c r="C55" s="23" t="s">
        <v>27</v>
      </c>
    </row>
    <row r="56" spans="2:3" ht="13.5" thickBot="1">
      <c r="B56" s="17" t="s">
        <v>17</v>
      </c>
      <c r="C56" s="17" t="s">
        <v>14</v>
      </c>
    </row>
    <row r="57" spans="1:3" ht="15" thickBot="1">
      <c r="A57" s="9" t="s">
        <v>35</v>
      </c>
      <c r="B57" s="4" t="e">
        <f>2*B54/SQRT(B55)</f>
        <v>#DIV/0!</v>
      </c>
      <c r="C57" s="18" t="s">
        <v>15</v>
      </c>
    </row>
    <row r="60" ht="13.5" thickBot="1">
      <c r="A60" s="138" t="s">
        <v>126</v>
      </c>
    </row>
    <row r="61" spans="2:4" ht="15" thickBot="1">
      <c r="B61" s="17" t="s">
        <v>17</v>
      </c>
      <c r="C61" s="17" t="s">
        <v>14</v>
      </c>
      <c r="D61" s="24" t="s">
        <v>36</v>
      </c>
    </row>
    <row r="62" spans="1:4" ht="15" thickBot="1">
      <c r="A62" s="21" t="s">
        <v>37</v>
      </c>
      <c r="B62" s="4" t="e">
        <f>B45</f>
        <v>#DIV/0!</v>
      </c>
      <c r="C62" s="18" t="s">
        <v>15</v>
      </c>
      <c r="D62" s="25" t="e">
        <f>(B62/B70)^2*100</f>
        <v>#DIV/0!</v>
      </c>
    </row>
    <row r="63" spans="1:4" ht="15" thickBot="1">
      <c r="A63" s="9" t="s">
        <v>38</v>
      </c>
      <c r="B63" s="26" t="e">
        <f>B57</f>
        <v>#DIV/0!</v>
      </c>
      <c r="C63" s="18" t="s">
        <v>15</v>
      </c>
      <c r="D63" s="25" t="e">
        <f>(B63/B70)^2*100</f>
        <v>#DIV/0!</v>
      </c>
    </row>
    <row r="64" spans="1:4" ht="12.75">
      <c r="A64" s="3"/>
      <c r="B64" s="19"/>
      <c r="C64" s="19"/>
      <c r="D64" s="19"/>
    </row>
    <row r="65" spans="1:4" ht="12.75">
      <c r="A65" s="3"/>
      <c r="B65" s="19"/>
      <c r="C65" s="19"/>
      <c r="D65" s="19"/>
    </row>
    <row r="66" spans="1:4" ht="12.75">
      <c r="A66" s="3"/>
      <c r="B66" s="19"/>
      <c r="C66" s="19"/>
      <c r="D66" s="19"/>
    </row>
    <row r="67" spans="1:4" ht="12.75">
      <c r="A67" s="3"/>
      <c r="B67" s="19"/>
      <c r="C67" s="19"/>
      <c r="D67" s="19"/>
    </row>
    <row r="68" spans="1:4" ht="13.5" thickBot="1">
      <c r="A68" s="3"/>
      <c r="B68" s="19"/>
      <c r="C68" s="19"/>
      <c r="D68" s="19"/>
    </row>
    <row r="69" spans="1:3" ht="13.5" thickBot="1">
      <c r="A69" s="9" t="s">
        <v>39</v>
      </c>
      <c r="B69" s="17" t="s">
        <v>17</v>
      </c>
      <c r="C69" s="17" t="s">
        <v>14</v>
      </c>
    </row>
    <row r="70" spans="1:3" ht="15" thickBot="1">
      <c r="A70" s="21" t="s">
        <v>40</v>
      </c>
      <c r="B70" s="4" t="e">
        <f>SQRT(B62^2+B63^2)</f>
        <v>#DIV/0!</v>
      </c>
      <c r="C70" s="18" t="s">
        <v>15</v>
      </c>
    </row>
  </sheetData>
  <printOptions/>
  <pageMargins left="0.75" right="0.75" top="1" bottom="1" header="0.5" footer="0.5"/>
  <pageSetup orientation="portrait" paperSize="9"/>
  <drawing r:id="rId8"/>
  <legacyDrawing r:id="rId7"/>
  <oleObjects>
    <oleObject progId="Equation.DSMT4" shapeId="11034264" r:id="rId1"/>
    <oleObject progId="Equation.DSMT4" shapeId="11034265" r:id="rId2"/>
    <oleObject progId="Equation.DSMT4" shapeId="11034266" r:id="rId3"/>
    <oleObject progId="Equation.DSMT4" shapeId="11034267" r:id="rId4"/>
    <oleObject progId="Equation.DSMT4" shapeId="11034268" r:id="rId5"/>
    <oleObject progId="Equation.DSMT4" shapeId="1103426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J61" sqref="J61"/>
    </sheetView>
  </sheetViews>
  <sheetFormatPr defaultColWidth="9.140625" defaultRowHeight="12.75"/>
  <cols>
    <col min="1" max="1" width="36.140625" style="0" customWidth="1"/>
    <col min="2" max="2" width="12.28125" style="0" customWidth="1"/>
    <col min="3" max="3" width="12.7109375" style="0" customWidth="1"/>
    <col min="4" max="4" width="14.421875" style="0" customWidth="1"/>
  </cols>
  <sheetData>
    <row r="1" spans="1:2" ht="13.5" thickBot="1">
      <c r="A1" s="138" t="s">
        <v>135</v>
      </c>
      <c r="B1" s="140"/>
    </row>
    <row r="21" ht="13.5" thickBot="1">
      <c r="A21" s="138" t="s">
        <v>136</v>
      </c>
    </row>
    <row r="22" ht="12.75">
      <c r="B22" s="19"/>
    </row>
    <row r="26" spans="3:4" ht="12.75">
      <c r="C26" s="19"/>
      <c r="D26" s="19"/>
    </row>
    <row r="27" spans="3:4" ht="12.75">
      <c r="C27" s="19"/>
      <c r="D27" s="19"/>
    </row>
    <row r="33" spans="2:3" ht="13.5" thickBot="1">
      <c r="B33" s="17" t="s">
        <v>17</v>
      </c>
      <c r="C33" s="17" t="s">
        <v>14</v>
      </c>
    </row>
    <row r="34" spans="1:3" ht="15" thickBot="1">
      <c r="A34" s="20" t="s">
        <v>127</v>
      </c>
      <c r="B34" s="4" t="e">
        <f>9.8031*(3.14159)^2*0.05293^5/(8*1.524*'Appendix B'!G67^2)*'Appendix B'!K60/'Appendix B'!K61*(1)</f>
        <v>#DIV/0!</v>
      </c>
      <c r="C34" s="18" t="s">
        <v>128</v>
      </c>
    </row>
    <row r="35" spans="1:3" ht="15" thickBot="1">
      <c r="A35" s="20" t="s">
        <v>129</v>
      </c>
      <c r="B35" s="4" t="e">
        <f>9.8031*(3.14159)^2*0.05293^5/(8*1.524*'Appendix B'!G67^2)*'Appendix B'!K60/'Appendix B'!K61*(-1)</f>
        <v>#DIV/0!</v>
      </c>
      <c r="C35" s="18" t="s">
        <v>128</v>
      </c>
    </row>
    <row r="38" ht="13.5" thickBot="1">
      <c r="A38" s="138" t="s">
        <v>137</v>
      </c>
    </row>
    <row r="44" spans="2:3" ht="13.5" thickBot="1">
      <c r="B44" s="17" t="s">
        <v>17</v>
      </c>
      <c r="C44" s="17" t="s">
        <v>14</v>
      </c>
    </row>
    <row r="45" spans="1:3" ht="15" thickBot="1">
      <c r="A45" s="21" t="s">
        <v>130</v>
      </c>
      <c r="B45" s="4" t="e">
        <f>SQRT(B34^2*0.0003048^2+B35^2*0.0003048^2)</f>
        <v>#DIV/0!</v>
      </c>
      <c r="C45" s="151"/>
    </row>
    <row r="48" ht="13.5" thickBot="1">
      <c r="A48" s="138" t="s">
        <v>138</v>
      </c>
    </row>
    <row r="53" spans="2:3" ht="13.5" thickBot="1">
      <c r="B53" s="17" t="s">
        <v>17</v>
      </c>
      <c r="C53" s="17" t="s">
        <v>14</v>
      </c>
    </row>
    <row r="54" spans="1:3" ht="15" thickBot="1">
      <c r="A54" s="2" t="s">
        <v>131</v>
      </c>
      <c r="B54" s="4" t="e">
        <f>'Appendix B'!K82</f>
        <v>#DIV/0!</v>
      </c>
      <c r="C54" s="152"/>
    </row>
    <row r="55" spans="1:3" ht="13.5" thickBot="1">
      <c r="A55" s="2" t="s">
        <v>34</v>
      </c>
      <c r="B55" s="18">
        <v>10</v>
      </c>
      <c r="C55" s="23" t="s">
        <v>27</v>
      </c>
    </row>
    <row r="56" spans="2:3" ht="13.5" thickBot="1">
      <c r="B56" s="17" t="s">
        <v>17</v>
      </c>
      <c r="C56" s="17" t="s">
        <v>14</v>
      </c>
    </row>
    <row r="57" spans="1:3" ht="15" thickBot="1">
      <c r="A57" s="9" t="s">
        <v>132</v>
      </c>
      <c r="B57" s="4" t="e">
        <f>2*B54/SQRT(B55)</f>
        <v>#DIV/0!</v>
      </c>
      <c r="C57" s="151"/>
    </row>
    <row r="60" ht="13.5" thickBot="1">
      <c r="A60" s="138" t="s">
        <v>139</v>
      </c>
    </row>
    <row r="61" spans="2:4" ht="15" thickBot="1">
      <c r="B61" s="17" t="s">
        <v>17</v>
      </c>
      <c r="C61" s="17" t="s">
        <v>14</v>
      </c>
      <c r="D61" s="24" t="s">
        <v>133</v>
      </c>
    </row>
    <row r="62" spans="1:4" ht="15" thickBot="1">
      <c r="A62" s="21" t="s">
        <v>130</v>
      </c>
      <c r="B62" s="4" t="e">
        <f>B45</f>
        <v>#DIV/0!</v>
      </c>
      <c r="C62" s="151"/>
      <c r="D62" s="25" t="e">
        <f>(B62/B70)^2*100</f>
        <v>#DIV/0!</v>
      </c>
    </row>
    <row r="63" spans="1:4" ht="15" thickBot="1">
      <c r="A63" s="9" t="s">
        <v>132</v>
      </c>
      <c r="B63" s="26" t="e">
        <f>B57</f>
        <v>#DIV/0!</v>
      </c>
      <c r="C63" s="151"/>
      <c r="D63" s="25" t="e">
        <f>(B63/B70)^2*100</f>
        <v>#DIV/0!</v>
      </c>
    </row>
    <row r="64" spans="1:4" ht="12.75">
      <c r="A64" s="3"/>
      <c r="B64" s="19"/>
      <c r="C64" s="19"/>
      <c r="D64" s="19"/>
    </row>
    <row r="65" spans="1:4" ht="12.75">
      <c r="A65" s="3"/>
      <c r="B65" s="19"/>
      <c r="C65" s="19"/>
      <c r="D65" s="19"/>
    </row>
    <row r="66" spans="1:4" ht="12.75">
      <c r="A66" s="3"/>
      <c r="B66" s="19"/>
      <c r="C66" s="19"/>
      <c r="D66" s="19"/>
    </row>
    <row r="67" spans="1:4" ht="12.75">
      <c r="A67" s="3"/>
      <c r="B67" s="19"/>
      <c r="C67" s="19"/>
      <c r="D67" s="19"/>
    </row>
    <row r="68" spans="1:4" ht="13.5" thickBot="1">
      <c r="A68" s="3"/>
      <c r="B68" s="19"/>
      <c r="C68" s="19"/>
      <c r="D68" s="19"/>
    </row>
    <row r="69" spans="1:3" ht="13.5" thickBot="1">
      <c r="A69" s="9" t="s">
        <v>39</v>
      </c>
      <c r="B69" s="17" t="s">
        <v>17</v>
      </c>
      <c r="C69" s="17" t="s">
        <v>14</v>
      </c>
    </row>
    <row r="70" spans="1:3" ht="15" thickBot="1">
      <c r="A70" s="21" t="s">
        <v>134</v>
      </c>
      <c r="B70" s="4" t="e">
        <f>SQRT(B62^2+B63^2)</f>
        <v>#DIV/0!</v>
      </c>
      <c r="C70" s="151"/>
    </row>
  </sheetData>
  <printOptions/>
  <pageMargins left="0.75" right="0.75" top="1" bottom="1" header="0.5" footer="0.5"/>
  <pageSetup orientation="portrait" paperSize="9"/>
  <drawing r:id="rId10"/>
  <legacyDrawing r:id="rId9"/>
  <oleObjects>
    <oleObject progId="Equation.DSMT4" shapeId="11132379" r:id="rId1"/>
    <oleObject progId="Equation.DSMT4" shapeId="11132380" r:id="rId2"/>
    <oleObject progId="Equation.DSMT4" shapeId="11132381" r:id="rId3"/>
    <oleObject progId="Equation.DSMT4" shapeId="11132382" r:id="rId4"/>
    <oleObject progId="Equation.DSMT4" shapeId="11132383" r:id="rId5"/>
    <oleObject progId="Equation.DSMT4" shapeId="11132384" r:id="rId6"/>
    <oleObject progId="Equation.DSMT4" shapeId="11132385" r:id="rId7"/>
    <oleObject progId="Equation.DSMT4" shapeId="1113238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Marian Muste</cp:lastModifiedBy>
  <dcterms:created xsi:type="dcterms:W3CDTF">2004-02-25T18:54:46Z</dcterms:created>
  <dcterms:modified xsi:type="dcterms:W3CDTF">2004-02-26T00:46:55Z</dcterms:modified>
  <cp:category/>
  <cp:version/>
  <cp:contentType/>
  <cp:contentStatus/>
</cp:coreProperties>
</file>